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EstaPasta_de_trabalho"/>
  <bookViews>
    <workbookView xWindow="-120" yWindow="-120" windowWidth="20730" windowHeight="11160" tabRatio="871"/>
  </bookViews>
  <sheets>
    <sheet name="P.ORÇ." sheetId="6" r:id="rId1"/>
    <sheet name="CRONOGRAMA" sheetId="2" r:id="rId2"/>
  </sheets>
  <definedNames>
    <definedName name="_xlnm.Print_Area" localSheetId="1">CRONOGRAMA!$A$1:$X$32</definedName>
    <definedName name="_xlnm.Print_Area" localSheetId="0">P.ORÇ.!$A$1:$I$98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9" i="6" l="1"/>
  <c r="H75" i="6"/>
  <c r="H31" i="6"/>
  <c r="H24" i="6"/>
  <c r="H25" i="6"/>
  <c r="H26" i="6"/>
  <c r="H27" i="6"/>
  <c r="H28" i="6"/>
  <c r="H29" i="6"/>
  <c r="H30" i="6"/>
  <c r="H23" i="6"/>
  <c r="U22" i="2" l="1"/>
  <c r="Q16" i="2"/>
  <c r="M16" i="2"/>
  <c r="I16" i="2"/>
  <c r="I23" i="2" s="1"/>
  <c r="C20" i="2"/>
  <c r="C14" i="2"/>
  <c r="C11" i="2"/>
  <c r="C8" i="2"/>
  <c r="K84" i="6"/>
  <c r="G84" i="6"/>
  <c r="H84" i="6" s="1"/>
  <c r="H85" i="6" s="1"/>
  <c r="K44" i="6" l="1"/>
  <c r="K14" i="6"/>
  <c r="K15" i="6"/>
  <c r="K16" i="6"/>
  <c r="K17" i="6"/>
  <c r="K23" i="6"/>
  <c r="K24" i="6"/>
  <c r="K25" i="6"/>
  <c r="K26" i="6"/>
  <c r="K27" i="6"/>
  <c r="K28" i="6"/>
  <c r="K29" i="6"/>
  <c r="K30" i="6"/>
  <c r="K35" i="6"/>
  <c r="K36" i="6"/>
  <c r="K40" i="6"/>
  <c r="K41" i="6"/>
  <c r="K42" i="6"/>
  <c r="K45" i="6"/>
  <c r="K46" i="6"/>
  <c r="K47" i="6"/>
  <c r="K48" i="6"/>
  <c r="K49" i="6"/>
  <c r="K50" i="6"/>
  <c r="K51" i="6"/>
  <c r="K55" i="6"/>
  <c r="K56" i="6"/>
  <c r="K57" i="6"/>
  <c r="K58" i="6"/>
  <c r="K59" i="6"/>
  <c r="K60" i="6"/>
  <c r="K61" i="6"/>
  <c r="K63" i="6"/>
  <c r="K64" i="6"/>
  <c r="K66" i="6"/>
  <c r="K72" i="6"/>
  <c r="K73" i="6"/>
  <c r="K74" i="6"/>
  <c r="K75" i="6"/>
  <c r="K79" i="6"/>
  <c r="K80" i="6"/>
  <c r="K81" i="6"/>
  <c r="K82" i="6"/>
  <c r="K83" i="6"/>
  <c r="K90" i="6"/>
  <c r="K91" i="6"/>
  <c r="K10" i="6"/>
  <c r="F81" i="6" l="1"/>
  <c r="G83" i="6"/>
  <c r="H83" i="6" s="1"/>
  <c r="G72" i="6"/>
  <c r="H72" i="6" s="1"/>
  <c r="G73" i="6"/>
  <c r="H73" i="6" s="1"/>
  <c r="G74" i="6"/>
  <c r="H74" i="6" s="1"/>
  <c r="G75" i="6"/>
  <c r="G79" i="6"/>
  <c r="G80" i="6"/>
  <c r="H80" i="6" s="1"/>
  <c r="G81" i="6"/>
  <c r="H81" i="6" s="1"/>
  <c r="G82" i="6"/>
  <c r="H82" i="6" s="1"/>
  <c r="F66" i="6"/>
  <c r="H76" i="6" l="1"/>
  <c r="H86" i="6" s="1"/>
  <c r="G40" i="6"/>
  <c r="H40" i="6" s="1"/>
  <c r="G41" i="6"/>
  <c r="H41" i="6" s="1"/>
  <c r="G42" i="6"/>
  <c r="H42" i="6" s="1"/>
  <c r="G44" i="6"/>
  <c r="H44" i="6" s="1"/>
  <c r="G45" i="6"/>
  <c r="H45" i="6" s="1"/>
  <c r="G46" i="6"/>
  <c r="H46" i="6" s="1"/>
  <c r="G47" i="6"/>
  <c r="H47" i="6" s="1"/>
  <c r="G48" i="6"/>
  <c r="H48" i="6" s="1"/>
  <c r="G49" i="6"/>
  <c r="H49" i="6" s="1"/>
  <c r="G50" i="6"/>
  <c r="H50" i="6" s="1"/>
  <c r="G51" i="6"/>
  <c r="H51" i="6" s="1"/>
  <c r="G55" i="6"/>
  <c r="H55" i="6" s="1"/>
  <c r="G56" i="6"/>
  <c r="H56" i="6" s="1"/>
  <c r="G57" i="6"/>
  <c r="H57" i="6" s="1"/>
  <c r="G59" i="6"/>
  <c r="H59" i="6" s="1"/>
  <c r="G60" i="6"/>
  <c r="H60" i="6" s="1"/>
  <c r="G61" i="6"/>
  <c r="H61" i="6" s="1"/>
  <c r="G63" i="6"/>
  <c r="H63" i="6" s="1"/>
  <c r="G64" i="6"/>
  <c r="H64" i="6" s="1"/>
  <c r="G66" i="6"/>
  <c r="H66" i="6" s="1"/>
  <c r="G90" i="6"/>
  <c r="H90" i="6" s="1"/>
  <c r="G91" i="6"/>
  <c r="H91" i="6" s="1"/>
  <c r="G24" i="6"/>
  <c r="G25" i="6"/>
  <c r="G26" i="6"/>
  <c r="G27" i="6"/>
  <c r="G28" i="6"/>
  <c r="G29" i="6"/>
  <c r="G30" i="6"/>
  <c r="G16" i="6"/>
  <c r="H16" i="6" s="1"/>
  <c r="G14" i="6"/>
  <c r="G15" i="6"/>
  <c r="H15" i="6" s="1"/>
  <c r="G17" i="6"/>
  <c r="H17" i="6" s="1"/>
  <c r="C17" i="2" l="1"/>
  <c r="M19" i="2" s="1"/>
  <c r="M23" i="2" s="1"/>
  <c r="H93" i="6"/>
  <c r="Q19" i="2"/>
  <c r="Q23" i="2" s="1"/>
  <c r="U19" i="2"/>
  <c r="U23" i="2" s="1"/>
  <c r="H92" i="6"/>
  <c r="H52" i="6"/>
  <c r="H67" i="6"/>
  <c r="H14" i="6"/>
  <c r="H18" i="6" s="1"/>
  <c r="G23" i="6" l="1"/>
  <c r="G36" i="6"/>
  <c r="H36" i="6" s="1"/>
  <c r="G35" i="6" l="1"/>
  <c r="E13" i="2"/>
  <c r="E23" i="2" s="1"/>
  <c r="H35" i="6" l="1"/>
  <c r="H37" i="6" s="1"/>
  <c r="H68" i="6" s="1"/>
  <c r="G10" i="6" l="1"/>
  <c r="H10" i="6" l="1"/>
  <c r="H11" i="6" s="1"/>
  <c r="E10" i="2" l="1"/>
  <c r="H19" i="6"/>
  <c r="I84" i="6" s="1"/>
  <c r="I91" i="6" l="1"/>
  <c r="I92" i="6"/>
  <c r="I83" i="6"/>
  <c r="I86" i="6"/>
  <c r="I76" i="6"/>
  <c r="I85" i="6"/>
  <c r="I72" i="6"/>
  <c r="I73" i="6"/>
  <c r="I74" i="6"/>
  <c r="I75" i="6"/>
  <c r="I79" i="6"/>
  <c r="I80" i="6"/>
  <c r="I81" i="6"/>
  <c r="I82" i="6"/>
  <c r="I67" i="6"/>
  <c r="I68" i="6"/>
  <c r="I37" i="6"/>
  <c r="I52" i="6"/>
  <c r="I40" i="6"/>
  <c r="I36" i="6"/>
  <c r="I41" i="6"/>
  <c r="I45" i="6"/>
  <c r="I49" i="6"/>
  <c r="I57" i="6"/>
  <c r="I61" i="6"/>
  <c r="I44" i="6"/>
  <c r="I48" i="6"/>
  <c r="I56" i="6"/>
  <c r="I60" i="6"/>
  <c r="I64" i="6"/>
  <c r="I90" i="6"/>
  <c r="I55" i="6"/>
  <c r="I42" i="6"/>
  <c r="I46" i="6"/>
  <c r="I66" i="6"/>
  <c r="I47" i="6"/>
  <c r="I59" i="6"/>
  <c r="I50" i="6"/>
  <c r="I63" i="6"/>
  <c r="I51" i="6"/>
  <c r="I24" i="6"/>
  <c r="I25" i="6"/>
  <c r="I30" i="6"/>
  <c r="I28" i="6"/>
  <c r="I29" i="6"/>
  <c r="I26" i="6"/>
  <c r="I27" i="6"/>
  <c r="I19" i="6"/>
  <c r="I23" i="6"/>
  <c r="I17" i="6"/>
  <c r="I16" i="6"/>
  <c r="I15" i="6"/>
  <c r="I14" i="6"/>
  <c r="I18" i="6"/>
  <c r="C23" i="2"/>
  <c r="I31" i="6"/>
  <c r="I11" i="6"/>
  <c r="I10" i="6"/>
  <c r="I93" i="6"/>
  <c r="I35" i="6"/>
  <c r="Q24" i="2" l="1"/>
  <c r="E24" i="2"/>
  <c r="U24" i="2"/>
  <c r="M24" i="2"/>
  <c r="I24" i="2"/>
  <c r="D17" i="2"/>
  <c r="D8" i="2"/>
  <c r="D20" i="2"/>
  <c r="C24" i="2"/>
  <c r="D14" i="2"/>
  <c r="D11" i="2"/>
  <c r="E25" i="2"/>
  <c r="E26" i="2" s="1"/>
  <c r="I25" i="2" l="1"/>
  <c r="I26" i="2" l="1"/>
  <c r="M25" i="2"/>
  <c r="Q25" i="2" s="1"/>
  <c r="U25" i="2" s="1"/>
  <c r="Q26" i="2" l="1"/>
  <c r="M26" i="2"/>
  <c r="U26" i="2" l="1"/>
</calcChain>
</file>

<file path=xl/sharedStrings.xml><?xml version="1.0" encoding="utf-8"?>
<sst xmlns="http://schemas.openxmlformats.org/spreadsheetml/2006/main" count="293" uniqueCount="179">
  <si>
    <t>ITEM</t>
  </si>
  <si>
    <t>UND</t>
  </si>
  <si>
    <t>QUANT.</t>
  </si>
  <si>
    <t>TOTAL</t>
  </si>
  <si>
    <t>PREFEITURA MUNICIPAL DE RIO BANANAL - ES</t>
  </si>
  <si>
    <t>ESPECIFICAÇÕES DOS SERVIÇOS</t>
  </si>
  <si>
    <t>%</t>
  </si>
  <si>
    <t>1.1</t>
  </si>
  <si>
    <t>2.1</t>
  </si>
  <si>
    <t>3.1</t>
  </si>
  <si>
    <t>3.2</t>
  </si>
  <si>
    <t>VALOR TOTAL:</t>
  </si>
  <si>
    <t>PLANILHA ORÇAMENTÁRIA</t>
  </si>
  <si>
    <t>3.3</t>
  </si>
  <si>
    <t>4.1</t>
  </si>
  <si>
    <t>1.2</t>
  </si>
  <si>
    <t>DESCRIÇÃO</t>
  </si>
  <si>
    <t>FONTE</t>
  </si>
  <si>
    <t xml:space="preserve">CÓDIGO </t>
  </si>
  <si>
    <t>P. UNITÁRIO</t>
  </si>
  <si>
    <t>P. TOTAL</t>
  </si>
  <si>
    <t>%/TOTAL</t>
  </si>
  <si>
    <t>CRONOGRAMA FÍSICO FINANCEIRO</t>
  </si>
  <si>
    <t>4.2</t>
  </si>
  <si>
    <t>5.1</t>
  </si>
  <si>
    <t>SUBTOTAIS</t>
  </si>
  <si>
    <t>PRAZO DE EXECUÇÃO</t>
  </si>
  <si>
    <t>MÊS 01</t>
  </si>
  <si>
    <t>MÊS 02</t>
  </si>
  <si>
    <t>MÊS 03</t>
  </si>
  <si>
    <t>MÊS 04</t>
  </si>
  <si>
    <t>TOTAL ACUMULADO</t>
  </si>
  <si>
    <t>SINAPI</t>
  </si>
  <si>
    <t>SUPERESTRUTURA</t>
  </si>
  <si>
    <t>INFRAESTRUTURA</t>
  </si>
  <si>
    <t>und</t>
  </si>
  <si>
    <t>Fornecimento e assentamento de ladrilho hidráulico pastilhado, vermelho, dim. 20x20 cm, esp. 1.5cm, assentado com pasta de cimento colante, exclusive regularização e lastro</t>
  </si>
  <si>
    <t>CESAR AUGUSTO TERCIO ZAMPERLINI</t>
  </si>
  <si>
    <t>ENGENHEIRO CIVIL - CREA -ES 41899/D</t>
  </si>
  <si>
    <t>MÊS 05</t>
  </si>
  <si>
    <r>
      <t xml:space="preserve">LS:
</t>
    </r>
    <r>
      <rPr>
        <sz val="9"/>
        <rFont val="Calibri"/>
        <family val="2"/>
        <scheme val="minor"/>
      </rPr>
      <t xml:space="preserve">157,27%(H)
</t>
    </r>
  </si>
  <si>
    <r>
      <t xml:space="preserve">TABELAS DE REFERÊNCIAS: </t>
    </r>
    <r>
      <rPr>
        <sz val="11"/>
        <rFont val="Calibri"/>
        <family val="2"/>
        <scheme val="minor"/>
      </rPr>
      <t>DER-ES, SINAPI</t>
    </r>
  </si>
  <si>
    <r>
      <t xml:space="preserve">LOCAL: </t>
    </r>
    <r>
      <rPr>
        <sz val="11"/>
        <rFont val="Calibri"/>
        <family val="2"/>
        <scheme val="minor"/>
      </rPr>
      <t>SÃO SEBASTIÃO, RIO BANANAL/ES</t>
    </r>
  </si>
  <si>
    <t>Placa de obra nas dimensões de 2.0 x 4.0 m, padrão DER</t>
  </si>
  <si>
    <t>DER-ES</t>
  </si>
  <si>
    <t>m²</t>
  </si>
  <si>
    <t>m</t>
  </si>
  <si>
    <t>Escavação manual em material de 1a. categoria, até 1.50 m de profundidade</t>
  </si>
  <si>
    <t>m³</t>
  </si>
  <si>
    <t>Apiloamento do fundo de vala com maço de 30 a 60kg</t>
  </si>
  <si>
    <t>Reaterro apiloado de cavas de fundação, em camadas de 20 cm</t>
  </si>
  <si>
    <t>Fornecimento, preparo e aplicação de concreto magro com consumo mínimo de cimento de 250 kg/m3 (brita 1 e 2) - (5% de perdas já incluído no custo)</t>
  </si>
  <si>
    <t>Fôrma de tábua de madeira de 2.5 x 30.0 cm para fundações, levando-se em conta a utilização 5 vezes (incluido o material, corte, montagem, escoramento e desforma)</t>
  </si>
  <si>
    <t>kg</t>
  </si>
  <si>
    <t>Fornecimento, dobragem e colocação em fôrma, de armadura CA-50 A média, diâmetro de 6.3 a 10.0 mm</t>
  </si>
  <si>
    <t>Alvenaria de blocos de concreto estrut. (14x19x39cm) cheios, c/ resist. mín. compr. 15MPa, assentados c/ arg. de cimento e areia no traço 1:4, esp. juntas 10mm e esp. da parede s/ revest. 14cm</t>
  </si>
  <si>
    <t>Fôrma em chapa de madeira compensada plastificada 12mm para estrutura em geral, 5 reaproveitamentos, reforçada com sarrafos de madeira 2.5x10cm (incl material, corte, montagem, escoras em eucalipto e desforma)</t>
  </si>
  <si>
    <t>REVESTIMENTOS DE PAREDE</t>
  </si>
  <si>
    <t>Chapisco de argamassa de cimento e areia média ou grossa lavada, no traço 1:3, espessura 5 mm</t>
  </si>
  <si>
    <t>Reboco tipo paulista de argamassa de cimento, cal hidratada CH1 e areia média ou grossa lavada no traço 1:0.5:6, espessura 25 mm</t>
  </si>
  <si>
    <t>Pintura com tinta acrílica, marcas de referência Suvinil, Coral ou Metalatex, inclusive selador acrílico, em paredes e forros, a três demãos</t>
  </si>
  <si>
    <t>Meio-fio de concreto pré-moldado com dimensões de 15x12x30x100 cm , rejuntados com argamassa de cimento e areia no traço 1:3</t>
  </si>
  <si>
    <t>Blocos pré-moldados de concreto tipo pavi-s ou equivalente, espessura de 8 cm e resistência a compressão mínima de 35MPa, assentados sobre colchão de pó de pedra na espessura de 10 cm</t>
  </si>
  <si>
    <t>Passeio de cimentado camurçado com argamassa de cimento e areia no traço 1:3 esp. 1.5cm, e lastro de concreto com 8cm de espessura, inclusive preparo de caixa</t>
  </si>
  <si>
    <t>Fornecimento, preparo e aplicação de concreto Fck=25 MPa (brita 1 e 2) - (5% de perdas já incluído no custo)</t>
  </si>
  <si>
    <r>
      <t xml:space="preserve">OBRA: </t>
    </r>
    <r>
      <rPr>
        <sz val="11"/>
        <rFont val="Calibri"/>
        <family val="2"/>
        <scheme val="minor"/>
      </rPr>
      <t>REFORMA DO MURO DO CAMPO DO GRÊMIO</t>
    </r>
  </si>
  <si>
    <t>SERVIÇOS INICIAIS</t>
  </si>
  <si>
    <t>1.1.1</t>
  </si>
  <si>
    <t>IDENTIFICAÇÃO DA OBRA</t>
  </si>
  <si>
    <t>1.1.1.1</t>
  </si>
  <si>
    <t>1.2.1</t>
  </si>
  <si>
    <t>1.2.1.1</t>
  </si>
  <si>
    <t>1.2.1.2</t>
  </si>
  <si>
    <t>1.2.1.3</t>
  </si>
  <si>
    <t>1.2.1.4</t>
  </si>
  <si>
    <t>CANTEIRO DE OBRAS</t>
  </si>
  <si>
    <t>Aluguel mensal container para escritório, dim. 6.00x2.40m, c/ banheiro (vaso+lavat+chuveiro e básc), incl. porta, 2 janelas, abert p/ ar cond., 2 pt iluminação, 2 tom. elét. e 1 tom.telef. Isolam.térmico(teto e paredes), piso em comp. Naval, cert. NR18, incl. laudo descontaminação.</t>
  </si>
  <si>
    <t>mês</t>
  </si>
  <si>
    <t>Aluguel mensal container para refeitorio, incl. porta, 2 janelas, abert p/ ar cond., 2 pt iluminação, 2 tomadas elét. e 1 tomada telef. Isolamento térmico (paredes e teto), piso em comp. Naval pintado, cert. NR18, incl. laudo descontaminação.</t>
  </si>
  <si>
    <t>IOPES</t>
  </si>
  <si>
    <t>SUBTOTAL 1.1:</t>
  </si>
  <si>
    <t>SUBTOTAL 1.2:</t>
  </si>
  <si>
    <t>Aluguel mensal container para almoxarifado, incl. porta, 2 janelas, 1 pt iluminação, Isolamento térmico (teto), piso em comp. Naval pintado, cert. NR18, incl. laudo descontaminação.</t>
  </si>
  <si>
    <t>Aluguel mensal container para vestiário, incl. porta, venezianas de circulação, 1 pt iluminação, Isolamento térmico (teto), piso em comp. Naval pintado, cert. NR18, incl. laudo descontaminação.</t>
  </si>
  <si>
    <t>SUBTOTAL 1:</t>
  </si>
  <si>
    <t>2.1.1</t>
  </si>
  <si>
    <t>DEMOLIÇÕES E REMOÇÕES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</si>
  <si>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</si>
  <si>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</si>
  <si>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</si>
  <si>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</si>
  <si>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</si>
  <si>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</si>
  <si>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</si>
  <si>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</si>
  <si>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REMOÇÃO DE RAÍZES REMANESCENTES DE TRONCO DE ÁRVORE COM DIÂMETRO MAIOR OU IGUAL A 0,40 M E MENOR QUE 0,60 M.AF_05/2018</t>
  </si>
  <si>
    <t>Raspagem e limpeza do terreno (manual)</t>
  </si>
  <si>
    <t>SUBTOTAL 2:</t>
  </si>
  <si>
    <t>Retirada manual de blocos pré-moldados de concreto (Blokret), inclusive empilhamento para reaproveitamento</t>
  </si>
  <si>
    <t>Retirada de meio-fio de concreto</t>
  </si>
  <si>
    <t>IPOES</t>
  </si>
  <si>
    <t>Retirada de revestimento antigo em reboco</t>
  </si>
  <si>
    <t>Índice de preço para remoção de entulho decorrente da execução de obras (Classe A CONAMA - NBR 10.004 - Classe II-B), incluindo aluguel da caçamba, carga, transporte e descarga em área licenciada</t>
  </si>
  <si>
    <t>Demolição de alvenaria</t>
  </si>
  <si>
    <t>Retirada de grades, gradis, alambrados, cercas e portões</t>
  </si>
  <si>
    <t>ESTRUTURA MUROS E RAMPAS</t>
  </si>
  <si>
    <t>ESCAVAÇÃO /CORTE TERRENO</t>
  </si>
  <si>
    <t>ESCAVAÇÃO</t>
  </si>
  <si>
    <t>3.1.1</t>
  </si>
  <si>
    <t>3.1.1.1</t>
  </si>
  <si>
    <t>3.1.1.2</t>
  </si>
  <si>
    <t>SUBTOTAL 3.1:</t>
  </si>
  <si>
    <t>ESTACA BROCA</t>
  </si>
  <si>
    <t>3.2.1</t>
  </si>
  <si>
    <t>3.2.1.1</t>
  </si>
  <si>
    <t>3.2.1.2</t>
  </si>
  <si>
    <t>3.2.1.3</t>
  </si>
  <si>
    <t xml:space="preserve"> ESTACA BROCA DE CONCRETO, DIÂMETRO DE 20CM, ESCAVAÇÃO MANUAL COM TRADO CONCHA, COM ARMADURA DE ARRANQUE. AF_05/2020</t>
  </si>
  <si>
    <t>3.2.2</t>
  </si>
  <si>
    <t>3.2.2.1</t>
  </si>
  <si>
    <t>CINTA</t>
  </si>
  <si>
    <t>3.2.2.2</t>
  </si>
  <si>
    <t>3.2.2.3</t>
  </si>
  <si>
    <t>3.2.2.4</t>
  </si>
  <si>
    <t>3.2.2.5</t>
  </si>
  <si>
    <t>3.2.2.6</t>
  </si>
  <si>
    <t>3.2.2.7</t>
  </si>
  <si>
    <t>3.2.2.8</t>
  </si>
  <si>
    <t>3.3.3</t>
  </si>
  <si>
    <t>SUBTOTAL 3.2:</t>
  </si>
  <si>
    <t>3.3.1</t>
  </si>
  <si>
    <t>PILAR</t>
  </si>
  <si>
    <t>3.3.1.1</t>
  </si>
  <si>
    <t>3.3.1.2</t>
  </si>
  <si>
    <t>3.3.1.3</t>
  </si>
  <si>
    <t>3.3.2</t>
  </si>
  <si>
    <t>VIGA DE RESPALDO</t>
  </si>
  <si>
    <t>3.3.2.1</t>
  </si>
  <si>
    <t>3.3.2.2</t>
  </si>
  <si>
    <t>3.3.2.3</t>
  </si>
  <si>
    <t>MURO DE BLOCO CHEIO</t>
  </si>
  <si>
    <t>3.3.3.1</t>
  </si>
  <si>
    <t>3.3.3.2</t>
  </si>
  <si>
    <t>3.3.4</t>
  </si>
  <si>
    <t>MURETA, CERCA E MOURÕES DE CONCRETO</t>
  </si>
  <si>
    <t>3.3.4.1</t>
  </si>
  <si>
    <t>Alvenaria de blocos de concreto 14x19x39cm, c/ resist. mínimo a compres. 2.5 MPa, assent. c/ arg. de cimento, cal hidratada CH1 e areia no traço 1:0.5:8 esp. das juntas 10mm e esp. das paredes, s/ rev. 14cm</t>
  </si>
  <si>
    <t>SUBTOTAL 3.3:</t>
  </si>
  <si>
    <t>SUBTOTAL 3:</t>
  </si>
  <si>
    <t>4.1.1</t>
  </si>
  <si>
    <t>REVESTIMENTOS</t>
  </si>
  <si>
    <t>4.1.1.1</t>
  </si>
  <si>
    <t>4.1.1.2</t>
  </si>
  <si>
    <t>4.1.1.3</t>
  </si>
  <si>
    <t>4.1.1.4</t>
  </si>
  <si>
    <t>SUBTOTAL 4.1:</t>
  </si>
  <si>
    <t>Lixamento de parede com pintura antiga PVA para recebimento de nova camada de tinta</t>
  </si>
  <si>
    <t>4.2.1</t>
  </si>
  <si>
    <t>REVESTIMENTOS DE PISO</t>
  </si>
  <si>
    <t>4.2.1.1</t>
  </si>
  <si>
    <t>4.2.1.2</t>
  </si>
  <si>
    <t>4.2.1.3</t>
  </si>
  <si>
    <t>4.2.1.4</t>
  </si>
  <si>
    <t>SUBTOTAL 4.2:</t>
  </si>
  <si>
    <t>Preparo, regularização e compactação do terreno (compactador manual) para execução de piso de quadra</t>
  </si>
  <si>
    <t>4.2.1.5</t>
  </si>
  <si>
    <t>SUBTOTAL 4:</t>
  </si>
  <si>
    <t>DIVERSOS</t>
  </si>
  <si>
    <t>5.1.1</t>
  </si>
  <si>
    <t>5.1.1.1</t>
  </si>
  <si>
    <t>5.1.1.2</t>
  </si>
  <si>
    <t>Limpeza geral de obras (quadras, praças e jardins)</t>
  </si>
  <si>
    <t>SUBTOTAL 5:</t>
  </si>
  <si>
    <t>Corrimão de tubo de ferro galvanizado diâmetro 3" com chumbadores a cada 1.50m, inclusive pintura a óleo ou esmalte</t>
  </si>
  <si>
    <r>
      <t xml:space="preserve">BDI: </t>
    </r>
    <r>
      <rPr>
        <sz val="11"/>
        <rFont val="Calibri"/>
        <family val="2"/>
        <scheme val="minor"/>
      </rPr>
      <t>33,25%</t>
    </r>
  </si>
  <si>
    <r>
      <t xml:space="preserve">DATA BASE:
</t>
    </r>
    <r>
      <rPr>
        <sz val="11"/>
        <rFont val="Calibri"/>
        <family val="2"/>
        <scheme val="minor"/>
      </rPr>
      <t>05/2023</t>
    </r>
  </si>
  <si>
    <t>4.2.1.6</t>
  </si>
  <si>
    <t>Pintura sobre pisos, marcas de referência Novacor, Coral ou Suvinil, a duas demãos, Linha Premium</t>
  </si>
  <si>
    <r>
      <rPr>
        <b/>
        <sz val="11"/>
        <rFont val="Calibri"/>
        <family val="2"/>
        <scheme val="minor"/>
      </rPr>
      <t xml:space="preserve">PRAZO DE EXECUÇÃO TOTAL </t>
    </r>
    <r>
      <rPr>
        <sz val="11"/>
        <rFont val="Calibri"/>
        <family val="2"/>
        <scheme val="minor"/>
      </rPr>
      <t>: 05 MESES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</si>
</sst>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&quot;R$&quot;\ #,##0.00"/>
    <numFmt numFmtId="167" formatCode="#,##0.00&quot; &quot;;&quot;-&quot;#,##0.00&quot; &quot;;&quot; -&quot;#&quot; &quot;;@&quot; &quot;"/>
    <numFmt numFmtId="168" formatCode="0.000%"/>
    <numFmt numFmtId="169" formatCode="0.0000000%"/>
    <numFmt numFmtId="170" formatCode="0.000000%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1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ont="0" applyBorder="0" applyProtection="0"/>
    <xf numFmtId="167" fontId="4" fillId="0" borderId="0" applyFont="0" applyBorder="0" applyProtection="0"/>
    <xf numFmtId="43" fontId="5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1"/>
    <xf numFmtId="1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NumberFormat="1"/>
    <xf numFmtId="44" fontId="0" fillId="0" borderId="0" xfId="9" applyFont="1"/>
    <xf numFmtId="1" fontId="8" fillId="3" borderId="3" xfId="0" applyNumberFormat="1" applyFont="1" applyFill="1" applyBorder="1" applyAlignment="1">
      <alignment horizontal="center" vertical="center"/>
    </xf>
    <xf numFmtId="1" fontId="8" fillId="2" borderId="27" xfId="0" applyNumberFormat="1" applyFont="1" applyFill="1" applyBorder="1" applyAlignment="1">
      <alignment horizontal="center" vertical="center"/>
    </xf>
    <xf numFmtId="0" fontId="10" fillId="3" borderId="16" xfId="0" applyNumberFormat="1" applyFont="1" applyFill="1" applyBorder="1" applyAlignment="1">
      <alignment horizontal="center" vertical="center"/>
    </xf>
    <xf numFmtId="0" fontId="10" fillId="0" borderId="23" xfId="6" applyNumberFormat="1" applyFont="1" applyFill="1" applyBorder="1" applyAlignment="1">
      <alignment vertical="center"/>
    </xf>
    <xf numFmtId="0" fontId="10" fillId="0" borderId="20" xfId="6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horizontal="center" vertical="center"/>
    </xf>
    <xf numFmtId="0" fontId="10" fillId="0" borderId="22" xfId="6" applyNumberFormat="1" applyFont="1" applyFill="1" applyBorder="1" applyAlignment="1">
      <alignment vertical="center"/>
    </xf>
    <xf numFmtId="1" fontId="0" fillId="0" borderId="0" xfId="0" applyNumberFormat="1" applyFont="1"/>
    <xf numFmtId="0" fontId="0" fillId="0" borderId="0" xfId="0" applyFont="1"/>
    <xf numFmtId="0" fontId="0" fillId="0" borderId="0" xfId="0" applyNumberFormat="1" applyFont="1"/>
    <xf numFmtId="2" fontId="0" fillId="0" borderId="0" xfId="0" applyNumberFormat="1" applyFont="1" applyAlignment="1">
      <alignment horizontal="center"/>
    </xf>
    <xf numFmtId="44" fontId="10" fillId="0" borderId="16" xfId="5" applyNumberFormat="1" applyFont="1" applyFill="1" applyBorder="1" applyAlignment="1">
      <alignment horizontal="center" vertical="center" wrapText="1"/>
    </xf>
    <xf numFmtId="1" fontId="13" fillId="3" borderId="3" xfId="0" applyNumberFormat="1" applyFont="1" applyFill="1" applyBorder="1" applyAlignment="1">
      <alignment horizontal="center" vertical="center"/>
    </xf>
    <xf numFmtId="166" fontId="13" fillId="0" borderId="9" xfId="0" applyNumberFormat="1" applyFont="1" applyFill="1" applyBorder="1" applyAlignment="1">
      <alignment horizontal="center" vertical="center" wrapText="1"/>
    </xf>
    <xf numFmtId="166" fontId="13" fillId="3" borderId="9" xfId="0" applyNumberFormat="1" applyFont="1" applyFill="1" applyBorder="1" applyAlignment="1">
      <alignment horizontal="center" vertical="center"/>
    </xf>
    <xf numFmtId="44" fontId="9" fillId="3" borderId="9" xfId="0" applyNumberFormat="1" applyFont="1" applyFill="1" applyBorder="1" applyAlignment="1">
      <alignment horizontal="center" vertical="center"/>
    </xf>
    <xf numFmtId="44" fontId="12" fillId="2" borderId="25" xfId="0" applyNumberFormat="1" applyFont="1" applyFill="1" applyBorder="1" applyAlignment="1">
      <alignment vertical="center"/>
    </xf>
    <xf numFmtId="43" fontId="9" fillId="3" borderId="13" xfId="7" quotePrefix="1" applyFont="1" applyFill="1" applyBorder="1" applyAlignment="1">
      <alignment horizontal="center" vertical="center"/>
    </xf>
    <xf numFmtId="166" fontId="13" fillId="0" borderId="14" xfId="0" applyNumberFormat="1" applyFont="1" applyFill="1" applyBorder="1" applyAlignment="1">
      <alignment horizontal="center" vertical="center" wrapText="1"/>
    </xf>
    <xf numFmtId="10" fontId="12" fillId="2" borderId="26" xfId="1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horizontal="center"/>
    </xf>
    <xf numFmtId="49" fontId="8" fillId="2" borderId="24" xfId="0" applyNumberFormat="1" applyFont="1" applyFill="1" applyBorder="1" applyAlignment="1">
      <alignment horizontal="center" vertical="center"/>
    </xf>
    <xf numFmtId="49" fontId="8" fillId="2" borderId="25" xfId="0" applyNumberFormat="1" applyFont="1" applyFill="1" applyBorder="1" applyAlignment="1">
      <alignment horizontal="center" vertical="center"/>
    </xf>
    <xf numFmtId="49" fontId="12" fillId="2" borderId="25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9" fontId="9" fillId="0" borderId="5" xfId="2" applyNumberFormat="1" applyFont="1" applyBorder="1" applyAlignment="1">
      <alignment vertical="center"/>
    </xf>
    <xf numFmtId="10" fontId="9" fillId="0" borderId="6" xfId="1" applyNumberFormat="1" applyFont="1" applyBorder="1" applyAlignment="1">
      <alignment vertical="center"/>
    </xf>
    <xf numFmtId="44" fontId="9" fillId="0" borderId="7" xfId="2" applyNumberFormat="1" applyFont="1" applyBorder="1" applyAlignment="1">
      <alignment vertical="center"/>
    </xf>
    <xf numFmtId="10" fontId="9" fillId="0" borderId="0" xfId="1" applyNumberFormat="1" applyFont="1" applyBorder="1" applyAlignment="1">
      <alignment vertical="center"/>
    </xf>
    <xf numFmtId="44" fontId="9" fillId="4" borderId="7" xfId="2" applyNumberFormat="1" applyFont="1" applyFill="1" applyBorder="1" applyAlignment="1">
      <alignment vertical="center"/>
    </xf>
    <xf numFmtId="10" fontId="9" fillId="4" borderId="0" xfId="1" applyNumberFormat="1" applyFont="1" applyFill="1" applyBorder="1" applyAlignment="1">
      <alignment vertical="center"/>
    </xf>
    <xf numFmtId="44" fontId="9" fillId="4" borderId="44" xfId="2" applyNumberFormat="1" applyFont="1" applyFill="1" applyBorder="1" applyAlignment="1">
      <alignment vertical="center"/>
    </xf>
    <xf numFmtId="9" fontId="9" fillId="0" borderId="6" xfId="2" applyNumberFormat="1" applyFont="1" applyBorder="1" applyAlignment="1">
      <alignment vertical="center"/>
    </xf>
    <xf numFmtId="0" fontId="9" fillId="0" borderId="0" xfId="1" applyFont="1"/>
    <xf numFmtId="44" fontId="9" fillId="0" borderId="21" xfId="2" applyNumberFormat="1" applyFont="1" applyBorder="1" applyAlignment="1">
      <alignment vertical="center"/>
    </xf>
    <xf numFmtId="44" fontId="9" fillId="0" borderId="2" xfId="2" applyNumberFormat="1" applyFont="1" applyBorder="1" applyAlignment="1">
      <alignment vertical="center"/>
    </xf>
    <xf numFmtId="44" fontId="9" fillId="4" borderId="2" xfId="2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left" vertical="center"/>
    </xf>
    <xf numFmtId="44" fontId="11" fillId="0" borderId="20" xfId="6" applyNumberFormat="1" applyFont="1" applyFill="1" applyBorder="1" applyAlignment="1">
      <alignment horizontal="center" vertical="center"/>
    </xf>
    <xf numFmtId="10" fontId="16" fillId="0" borderId="14" xfId="10" applyNumberFormat="1" applyFont="1" applyBorder="1"/>
    <xf numFmtId="10" fontId="17" fillId="0" borderId="14" xfId="10" applyNumberFormat="1" applyFont="1" applyBorder="1" applyAlignment="1">
      <alignment horizontal="right" vertical="center"/>
    </xf>
    <xf numFmtId="10" fontId="17" fillId="0" borderId="14" xfId="10" applyNumberFormat="1" applyFont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0" fillId="0" borderId="0" xfId="0" applyFill="1"/>
    <xf numFmtId="44" fontId="9" fillId="0" borderId="0" xfId="2" applyNumberFormat="1" applyFont="1" applyBorder="1" applyAlignment="1">
      <alignment vertical="center"/>
    </xf>
    <xf numFmtId="44" fontId="9" fillId="4" borderId="0" xfId="2" applyNumberFormat="1" applyFont="1" applyFill="1" applyBorder="1" applyAlignment="1">
      <alignment vertical="center"/>
    </xf>
    <xf numFmtId="44" fontId="9" fillId="0" borderId="7" xfId="2" applyNumberFormat="1" applyFont="1" applyFill="1" applyBorder="1" applyAlignment="1">
      <alignment vertical="center"/>
    </xf>
    <xf numFmtId="9" fontId="9" fillId="0" borderId="5" xfId="2" applyNumberFormat="1" applyFont="1" applyFill="1" applyBorder="1" applyAlignment="1">
      <alignment vertical="center"/>
    </xf>
    <xf numFmtId="10" fontId="9" fillId="0" borderId="6" xfId="1" applyNumberFormat="1" applyFont="1" applyFill="1" applyBorder="1" applyAlignment="1">
      <alignment vertical="center"/>
    </xf>
    <xf numFmtId="44" fontId="9" fillId="0" borderId="39" xfId="2" applyNumberFormat="1" applyFont="1" applyFill="1" applyBorder="1" applyAlignment="1">
      <alignment vertical="center"/>
    </xf>
    <xf numFmtId="9" fontId="9" fillId="0" borderId="6" xfId="2" applyNumberFormat="1" applyFont="1" applyFill="1" applyBorder="1" applyAlignment="1">
      <alignment vertical="center"/>
    </xf>
    <xf numFmtId="10" fontId="9" fillId="0" borderId="0" xfId="1" applyNumberFormat="1" applyFont="1" applyFill="1" applyBorder="1" applyAlignment="1">
      <alignment vertical="center"/>
    </xf>
    <xf numFmtId="44" fontId="9" fillId="0" borderId="44" xfId="2" applyNumberFormat="1" applyFont="1" applyFill="1" applyBorder="1" applyAlignment="1">
      <alignment vertical="center"/>
    </xf>
    <xf numFmtId="44" fontId="9" fillId="0" borderId="0" xfId="2" applyNumberFormat="1" applyFont="1" applyFill="1" applyBorder="1" applyAlignment="1">
      <alignment vertical="center"/>
    </xf>
    <xf numFmtId="10" fontId="2" fillId="0" borderId="0" xfId="10" applyNumberFormat="1" applyFont="1"/>
    <xf numFmtId="10" fontId="2" fillId="0" borderId="0" xfId="1" applyNumberFormat="1"/>
    <xf numFmtId="44" fontId="3" fillId="0" borderId="0" xfId="9" applyFont="1" applyAlignment="1">
      <alignment wrapText="1"/>
    </xf>
    <xf numFmtId="0" fontId="8" fillId="0" borderId="3" xfId="0" applyNumberFormat="1" applyFont="1" applyFill="1" applyBorder="1" applyAlignment="1">
      <alignment horizontal="center" vertical="center"/>
    </xf>
    <xf numFmtId="44" fontId="0" fillId="0" borderId="0" xfId="9" applyFont="1" applyAlignment="1">
      <alignment horizontal="center" vertical="center"/>
    </xf>
    <xf numFmtId="44" fontId="9" fillId="0" borderId="6" xfId="2" applyNumberFormat="1" applyFont="1" applyFill="1" applyBorder="1" applyAlignment="1">
      <alignment vertical="center"/>
    </xf>
    <xf numFmtId="0" fontId="2" fillId="0" borderId="0" xfId="1" applyNumberFormat="1"/>
    <xf numFmtId="2" fontId="2" fillId="0" borderId="0" xfId="1" applyNumberFormat="1"/>
    <xf numFmtId="164" fontId="2" fillId="0" borderId="0" xfId="1" applyNumberFormat="1"/>
    <xf numFmtId="168" fontId="2" fillId="0" borderId="0" xfId="10" applyNumberFormat="1" applyFont="1"/>
    <xf numFmtId="169" fontId="2" fillId="0" borderId="0" xfId="10" applyNumberFormat="1" applyFont="1"/>
    <xf numFmtId="49" fontId="8" fillId="2" borderId="15" xfId="0" applyNumberFormat="1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1" fontId="8" fillId="3" borderId="3" xfId="0" applyNumberFormat="1" applyFont="1" applyFill="1" applyBorder="1" applyAlignment="1">
      <alignment horizontal="center" vertical="center"/>
    </xf>
    <xf numFmtId="170" fontId="2" fillId="0" borderId="0" xfId="10" applyNumberFormat="1" applyFont="1"/>
    <xf numFmtId="49" fontId="8" fillId="2" borderId="7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left" vertical="center"/>
    </xf>
    <xf numFmtId="49" fontId="8" fillId="2" borderId="15" xfId="0" applyNumberFormat="1" applyFont="1" applyFill="1" applyBorder="1" applyAlignment="1">
      <alignment horizontal="left" vertical="center"/>
    </xf>
    <xf numFmtId="0" fontId="10" fillId="0" borderId="48" xfId="6" applyNumberFormat="1" applyFont="1" applyFill="1" applyBorder="1" applyAlignment="1">
      <alignment vertical="center"/>
    </xf>
    <xf numFmtId="44" fontId="11" fillId="0" borderId="48" xfId="6" applyNumberFormat="1" applyFont="1" applyFill="1" applyBorder="1" applyAlignment="1">
      <alignment horizontal="center" vertical="center"/>
    </xf>
    <xf numFmtId="10" fontId="16" fillId="0" borderId="47" xfId="10" applyNumberFormat="1" applyFont="1" applyBorder="1"/>
    <xf numFmtId="49" fontId="8" fillId="2" borderId="8" xfId="0" applyNumberFormat="1" applyFont="1" applyFill="1" applyBorder="1" applyAlignment="1">
      <alignment horizontal="left" vertical="center"/>
    </xf>
    <xf numFmtId="49" fontId="8" fillId="2" borderId="19" xfId="0" applyNumberFormat="1" applyFont="1" applyFill="1" applyBorder="1" applyAlignment="1">
      <alignment horizontal="left" vertical="center"/>
    </xf>
    <xf numFmtId="1" fontId="8" fillId="3" borderId="3" xfId="0" applyNumberFormat="1" applyFont="1" applyFill="1" applyBorder="1" applyAlignment="1">
      <alignment horizontal="center" vertical="center"/>
    </xf>
    <xf numFmtId="9" fontId="9" fillId="0" borderId="6" xfId="2" applyNumberFormat="1" applyFont="1" applyFill="1" applyBorder="1" applyAlignment="1">
      <alignment horizontal="center" vertical="center"/>
    </xf>
    <xf numFmtId="9" fontId="9" fillId="0" borderId="39" xfId="2" applyNumberFormat="1" applyFont="1" applyFill="1" applyBorder="1" applyAlignment="1">
      <alignment horizontal="center" vertical="center"/>
    </xf>
    <xf numFmtId="0" fontId="11" fillId="0" borderId="40" xfId="6" applyNumberFormat="1" applyFont="1" applyFill="1" applyBorder="1" applyAlignment="1">
      <alignment horizontal="center" vertical="center"/>
    </xf>
    <xf numFmtId="0" fontId="11" fillId="0" borderId="20" xfId="6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left" vertical="center" wrapText="1"/>
    </xf>
    <xf numFmtId="1" fontId="13" fillId="0" borderId="13" xfId="0" applyNumberFormat="1" applyFont="1" applyBorder="1" applyAlignment="1">
      <alignment horizontal="left" vertical="center" wrapText="1"/>
    </xf>
    <xf numFmtId="0" fontId="11" fillId="0" borderId="0" xfId="6" applyNumberFormat="1" applyFont="1" applyFill="1" applyBorder="1" applyAlignment="1">
      <alignment horizontal="center" vertical="center"/>
    </xf>
    <xf numFmtId="0" fontId="11" fillId="0" borderId="48" xfId="6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8" fillId="0" borderId="0" xfId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left" vertical="center"/>
    </xf>
    <xf numFmtId="1" fontId="13" fillId="0" borderId="13" xfId="0" applyNumberFormat="1" applyFont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left" vertical="center"/>
    </xf>
    <xf numFmtId="49" fontId="8" fillId="2" borderId="15" xfId="0" applyNumberFormat="1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44" fontId="9" fillId="0" borderId="9" xfId="1" applyNumberFormat="1" applyFont="1" applyBorder="1" applyAlignment="1">
      <alignment horizontal="center"/>
    </xf>
    <xf numFmtId="44" fontId="9" fillId="0" borderId="10" xfId="1" applyNumberFormat="1" applyFont="1" applyBorder="1" applyAlignment="1">
      <alignment horizontal="center"/>
    </xf>
    <xf numFmtId="44" fontId="9" fillId="0" borderId="11" xfId="1" applyNumberFormat="1" applyFont="1" applyBorder="1" applyAlignment="1">
      <alignment horizontal="center"/>
    </xf>
    <xf numFmtId="10" fontId="9" fillId="0" borderId="9" xfId="10" applyNumberFormat="1" applyFont="1" applyBorder="1" applyAlignment="1">
      <alignment horizontal="center"/>
    </xf>
    <xf numFmtId="10" fontId="9" fillId="0" borderId="10" xfId="10" applyNumberFormat="1" applyFont="1" applyBorder="1" applyAlignment="1">
      <alignment horizontal="center"/>
    </xf>
    <xf numFmtId="10" fontId="9" fillId="0" borderId="11" xfId="10" applyNumberFormat="1" applyFont="1" applyBorder="1" applyAlignment="1">
      <alignment horizontal="center"/>
    </xf>
    <xf numFmtId="44" fontId="8" fillId="0" borderId="9" xfId="1" applyNumberFormat="1" applyFont="1" applyBorder="1" applyAlignment="1">
      <alignment horizontal="center"/>
    </xf>
    <xf numFmtId="44" fontId="8" fillId="0" borderId="10" xfId="1" applyNumberFormat="1" applyFont="1" applyBorder="1" applyAlignment="1">
      <alignment horizontal="center"/>
    </xf>
    <xf numFmtId="44" fontId="8" fillId="0" borderId="11" xfId="1" applyNumberFormat="1" applyFont="1" applyBorder="1" applyAlignment="1">
      <alignment horizontal="center"/>
    </xf>
    <xf numFmtId="10" fontId="8" fillId="0" borderId="41" xfId="10" applyNumberFormat="1" applyFont="1" applyBorder="1" applyAlignment="1">
      <alignment horizontal="center"/>
    </xf>
    <xf numFmtId="10" fontId="8" fillId="0" borderId="25" xfId="10" applyNumberFormat="1" applyFont="1" applyBorder="1" applyAlignment="1">
      <alignment horizontal="center"/>
    </xf>
    <xf numFmtId="10" fontId="8" fillId="0" borderId="33" xfId="10" applyNumberFormat="1" applyFont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39" xfId="1" applyFont="1" applyFill="1" applyBorder="1" applyAlignment="1">
      <alignment horizontal="center"/>
    </xf>
    <xf numFmtId="9" fontId="9" fillId="0" borderId="5" xfId="2" applyNumberFormat="1" applyFont="1" applyFill="1" applyBorder="1" applyAlignment="1">
      <alignment horizontal="center" vertical="center"/>
    </xf>
    <xf numFmtId="9" fontId="9" fillId="0" borderId="6" xfId="2" applyNumberFormat="1" applyFont="1" applyFill="1" applyBorder="1" applyAlignment="1">
      <alignment horizontal="center" vertical="center"/>
    </xf>
    <xf numFmtId="9" fontId="9" fillId="0" borderId="39" xfId="2" applyNumberFormat="1" applyFont="1" applyFill="1" applyBorder="1" applyAlignment="1">
      <alignment horizontal="center" vertical="center"/>
    </xf>
    <xf numFmtId="44" fontId="9" fillId="0" borderId="34" xfId="2" applyNumberFormat="1" applyFont="1" applyFill="1" applyBorder="1" applyAlignment="1">
      <alignment horizontal="center" vertical="center"/>
    </xf>
    <xf numFmtId="44" fontId="9" fillId="0" borderId="8" xfId="2" applyNumberFormat="1" applyFont="1" applyFill="1" applyBorder="1" applyAlignment="1">
      <alignment horizontal="center" vertical="center"/>
    </xf>
    <xf numFmtId="44" fontId="9" fillId="0" borderId="45" xfId="2" applyNumberFormat="1" applyFont="1" applyFill="1" applyBorder="1" applyAlignment="1">
      <alignment horizontal="center" vertical="center"/>
    </xf>
    <xf numFmtId="44" fontId="9" fillId="0" borderId="15" xfId="1" applyNumberFormat="1" applyFont="1" applyBorder="1" applyAlignment="1">
      <alignment horizontal="center"/>
    </xf>
    <xf numFmtId="44" fontId="8" fillId="0" borderId="15" xfId="1" applyNumberFormat="1" applyFont="1" applyBorder="1" applyAlignment="1">
      <alignment horizontal="center"/>
    </xf>
    <xf numFmtId="49" fontId="8" fillId="0" borderId="4" xfId="1" applyNumberFormat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4" fontId="8" fillId="3" borderId="4" xfId="2" applyNumberFormat="1" applyFont="1" applyFill="1" applyBorder="1" applyAlignment="1">
      <alignment vertical="center"/>
    </xf>
    <xf numFmtId="44" fontId="8" fillId="3" borderId="42" xfId="2" applyNumberFormat="1" applyFont="1" applyFill="1" applyBorder="1" applyAlignment="1">
      <alignment vertical="center"/>
    </xf>
    <xf numFmtId="44" fontId="8" fillId="3" borderId="12" xfId="2" applyNumberFormat="1" applyFont="1" applyFill="1" applyBorder="1" applyAlignment="1">
      <alignment vertical="center"/>
    </xf>
    <xf numFmtId="10" fontId="8" fillId="0" borderId="4" xfId="1" applyNumberFormat="1" applyFont="1" applyBorder="1" applyAlignment="1">
      <alignment vertical="center"/>
    </xf>
    <xf numFmtId="10" fontId="8" fillId="0" borderId="42" xfId="1" applyNumberFormat="1" applyFont="1" applyBorder="1" applyAlignment="1">
      <alignment vertical="center"/>
    </xf>
    <xf numFmtId="10" fontId="8" fillId="0" borderId="12" xfId="1" applyNumberFormat="1" applyFont="1" applyBorder="1" applyAlignment="1">
      <alignment vertical="center"/>
    </xf>
    <xf numFmtId="44" fontId="9" fillId="0" borderId="34" xfId="2" applyNumberFormat="1" applyFont="1" applyBorder="1" applyAlignment="1">
      <alignment horizontal="center" vertical="center"/>
    </xf>
    <xf numFmtId="44" fontId="9" fillId="0" borderId="8" xfId="2" applyNumberFormat="1" applyFont="1" applyBorder="1" applyAlignment="1">
      <alignment horizontal="center" vertical="center"/>
    </xf>
    <xf numFmtId="44" fontId="9" fillId="0" borderId="19" xfId="2" applyNumberFormat="1" applyFont="1" applyBorder="1" applyAlignment="1">
      <alignment horizontal="center" vertical="center"/>
    </xf>
    <xf numFmtId="1" fontId="8" fillId="0" borderId="17" xfId="1" applyNumberFormat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9" fontId="9" fillId="0" borderId="5" xfId="2" applyNumberFormat="1" applyFont="1" applyBorder="1" applyAlignment="1">
      <alignment horizontal="center" vertical="center"/>
    </xf>
    <xf numFmtId="9" fontId="9" fillId="0" borderId="6" xfId="2" applyNumberFormat="1" applyFont="1" applyBorder="1" applyAlignment="1">
      <alignment horizontal="center" vertical="center"/>
    </xf>
    <xf numFmtId="9" fontId="9" fillId="0" borderId="21" xfId="2" applyNumberFormat="1" applyFont="1" applyBorder="1" applyAlignment="1">
      <alignment horizontal="center" vertical="center"/>
    </xf>
    <xf numFmtId="9" fontId="9" fillId="0" borderId="5" xfId="10" applyFont="1" applyFill="1" applyBorder="1" applyAlignment="1">
      <alignment horizontal="center" vertical="center"/>
    </xf>
    <xf numFmtId="9" fontId="9" fillId="0" borderId="6" xfId="10" applyFont="1" applyFill="1" applyBorder="1" applyAlignment="1">
      <alignment horizontal="center" vertical="center"/>
    </xf>
    <xf numFmtId="9" fontId="9" fillId="0" borderId="39" xfId="10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10" fontId="8" fillId="0" borderId="7" xfId="1" applyNumberFormat="1" applyFont="1" applyBorder="1" applyAlignment="1">
      <alignment vertical="center"/>
    </xf>
    <xf numFmtId="0" fontId="13" fillId="0" borderId="43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44" fontId="13" fillId="0" borderId="9" xfId="1" applyNumberFormat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9" fontId="13" fillId="0" borderId="9" xfId="10" applyFont="1" applyBorder="1" applyAlignment="1">
      <alignment horizontal="center"/>
    </xf>
    <xf numFmtId="9" fontId="13" fillId="0" borderId="11" xfId="10" applyFont="1" applyBorder="1" applyAlignment="1">
      <alignment horizontal="center"/>
    </xf>
    <xf numFmtId="10" fontId="8" fillId="0" borderId="26" xfId="10" applyNumberFormat="1" applyFont="1" applyBorder="1" applyAlignment="1">
      <alignment horizontal="center"/>
    </xf>
    <xf numFmtId="10" fontId="9" fillId="0" borderId="15" xfId="10" applyNumberFormat="1" applyFont="1" applyBorder="1" applyAlignment="1">
      <alignment horizontal="center"/>
    </xf>
    <xf numFmtId="0" fontId="8" fillId="2" borderId="9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8" fillId="2" borderId="15" xfId="1" applyFont="1" applyFill="1" applyBorder="1" applyAlignment="1">
      <alignment horizontal="center" wrapText="1"/>
    </xf>
    <xf numFmtId="0" fontId="8" fillId="0" borderId="0" xfId="8" applyFont="1" applyAlignment="1">
      <alignment horizontal="center" wrapText="1"/>
    </xf>
    <xf numFmtId="0" fontId="9" fillId="0" borderId="0" xfId="8" applyFont="1" applyAlignment="1">
      <alignment horizontal="center" wrapText="1"/>
    </xf>
    <xf numFmtId="1" fontId="13" fillId="0" borderId="3" xfId="0" applyNumberFormat="1" applyFont="1" applyFill="1" applyBorder="1" applyAlignment="1">
      <alignment horizontal="left" vertical="center"/>
    </xf>
    <xf numFmtId="1" fontId="13" fillId="0" borderId="13" xfId="0" applyNumberFormat="1" applyFont="1" applyFill="1" applyBorder="1" applyAlignment="1">
      <alignment horizontal="left" vertical="center"/>
    </xf>
    <xf numFmtId="1" fontId="13" fillId="0" borderId="14" xfId="0" applyNumberFormat="1" applyFont="1" applyFill="1" applyBorder="1" applyAlignment="1">
      <alignment horizontal="left" vertical="center"/>
    </xf>
    <xf numFmtId="1" fontId="13" fillId="0" borderId="3" xfId="0" applyNumberFormat="1" applyFont="1" applyFill="1" applyBorder="1" applyAlignment="1">
      <alignment horizontal="left" vertical="center" wrapText="1"/>
    </xf>
    <xf numFmtId="1" fontId="13" fillId="0" borderId="13" xfId="0" applyNumberFormat="1" applyFont="1" applyFill="1" applyBorder="1" applyAlignment="1">
      <alignment horizontal="left" vertical="center" wrapText="1"/>
    </xf>
    <xf numFmtId="1" fontId="13" fillId="0" borderId="14" xfId="0" applyNumberFormat="1" applyFont="1" applyFill="1" applyBorder="1" applyAlignment="1">
      <alignment horizontal="left" vertical="center" wrapText="1"/>
    </xf>
    <xf numFmtId="0" fontId="14" fillId="0" borderId="3" xfId="1" quotePrefix="1" applyFont="1" applyBorder="1" applyAlignment="1">
      <alignment horizontal="left" wrapText="1"/>
    </xf>
    <xf numFmtId="0" fontId="14" fillId="0" borderId="13" xfId="1" quotePrefix="1" applyFont="1" applyBorder="1" applyAlignment="1">
      <alignment horizontal="left" wrapText="1"/>
    </xf>
    <xf numFmtId="0" fontId="14" fillId="0" borderId="14" xfId="1" quotePrefix="1" applyFont="1" applyBorder="1" applyAlignment="1">
      <alignment horizontal="left" wrapText="1"/>
    </xf>
    <xf numFmtId="0" fontId="8" fillId="2" borderId="21" xfId="1" applyFont="1" applyFill="1" applyBorder="1" applyAlignment="1">
      <alignment horizontal="center"/>
    </xf>
    <xf numFmtId="43" fontId="9" fillId="3" borderId="13" xfId="7" quotePrefix="1" applyNumberFormat="1" applyFont="1" applyFill="1" applyBorder="1" applyAlignment="1">
      <alignment horizontal="center" vertical="center"/>
    </xf>
  </cellXfs>
  <cellStyles count="14">
    <cellStyle name="Excel Built-in Comma" xfId="6"/>
    <cellStyle name="Excel Built-in Normal" xfId="5"/>
    <cellStyle name="Moeda" xfId="9" builtinId="4"/>
    <cellStyle name="Normal" xfId="0" builtinId="0"/>
    <cellStyle name="Normal 10" xfId="11"/>
    <cellStyle name="Normal 2" xfId="1"/>
    <cellStyle name="Normal 2 2" xfId="8"/>
    <cellStyle name="Normal 3" xfId="3"/>
    <cellStyle name="Porcentagem" xfId="10" builtinId="5"/>
    <cellStyle name="Porcentagem 2" xfId="12"/>
    <cellStyle name="Porcentagem 2 2" xfId="13"/>
    <cellStyle name="Vírgula" xfId="7" builtinId="3"/>
    <cellStyle name="Vírgula 2" xfId="2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161926</xdr:colOff>
      <xdr:row>1</xdr:row>
      <xdr:rowOff>222250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552451" cy="50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1</xdr:colOff>
      <xdr:row>1</xdr:row>
      <xdr:rowOff>231775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552451" cy="50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97"/>
  <sheetViews>
    <sheetView showGridLines="0" tabSelected="1" topLeftCell="A79" zoomScaleNormal="100" workbookViewId="0">
      <selection activeCell="H80" sqref="H80"/>
    </sheetView>
  </sheetViews>
  <sheetFormatPr defaultRowHeight="15" x14ac:dyDescent="0.25"/>
  <cols>
    <col min="1" max="1" width="6.85546875" style="2" bestFit="1" customWidth="1"/>
    <col min="2" max="2" width="7.85546875" bestFit="1" customWidth="1"/>
    <col min="3" max="3" width="9.7109375" style="4" bestFit="1" customWidth="1"/>
    <col min="4" max="4" width="63.140625" bestFit="1" customWidth="1"/>
    <col min="5" max="5" width="4.85546875" bestFit="1" customWidth="1"/>
    <col min="6" max="6" width="9" style="3" bestFit="1" customWidth="1"/>
    <col min="7" max="7" width="12" style="3" bestFit="1" customWidth="1"/>
    <col min="8" max="8" width="17.7109375" bestFit="1" customWidth="1"/>
    <col min="9" max="9" width="9" bestFit="1" customWidth="1"/>
    <col min="10" max="10" width="12.28515625" style="5" bestFit="1" customWidth="1"/>
    <col min="11" max="11" width="12.140625" style="5" bestFit="1" customWidth="1"/>
  </cols>
  <sheetData>
    <row r="1" spans="1:11" ht="27" customHeight="1" x14ac:dyDescent="0.25">
      <c r="A1" s="127" t="s">
        <v>4</v>
      </c>
      <c r="B1" s="128"/>
      <c r="C1" s="128"/>
      <c r="D1" s="128"/>
      <c r="E1" s="128"/>
      <c r="F1" s="128"/>
      <c r="G1" s="128"/>
      <c r="H1" s="128"/>
      <c r="I1" s="129"/>
    </row>
    <row r="2" spans="1:11" ht="21.75" customHeight="1" x14ac:dyDescent="0.25">
      <c r="A2" s="130" t="s">
        <v>12</v>
      </c>
      <c r="B2" s="131"/>
      <c r="C2" s="131"/>
      <c r="D2" s="131"/>
      <c r="E2" s="131"/>
      <c r="F2" s="131"/>
      <c r="G2" s="131"/>
      <c r="H2" s="131"/>
      <c r="I2" s="132"/>
    </row>
    <row r="3" spans="1:11" ht="15" customHeight="1" x14ac:dyDescent="0.25">
      <c r="A3" s="133" t="s">
        <v>65</v>
      </c>
      <c r="B3" s="134"/>
      <c r="C3" s="134"/>
      <c r="D3" s="134"/>
      <c r="E3" s="134"/>
      <c r="F3" s="134"/>
      <c r="G3" s="134"/>
      <c r="H3" s="56" t="s">
        <v>174</v>
      </c>
      <c r="I3" s="120" t="s">
        <v>40</v>
      </c>
    </row>
    <row r="4" spans="1:11" ht="1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23" t="s">
        <v>175</v>
      </c>
      <c r="I4" s="121"/>
    </row>
    <row r="5" spans="1:11" ht="15" customHeight="1" x14ac:dyDescent="0.25">
      <c r="A5" s="108" t="s">
        <v>41</v>
      </c>
      <c r="B5" s="109"/>
      <c r="C5" s="109"/>
      <c r="D5" s="109"/>
      <c r="E5" s="109"/>
      <c r="F5" s="109"/>
      <c r="G5" s="109"/>
      <c r="H5" s="124"/>
      <c r="I5" s="122"/>
    </row>
    <row r="6" spans="1:11" ht="30" x14ac:dyDescent="0.25">
      <c r="A6" s="18" t="s">
        <v>0</v>
      </c>
      <c r="B6" s="19" t="s">
        <v>17</v>
      </c>
      <c r="C6" s="19" t="s">
        <v>18</v>
      </c>
      <c r="D6" s="19" t="s">
        <v>16</v>
      </c>
      <c r="E6" s="19" t="s">
        <v>1</v>
      </c>
      <c r="F6" s="19" t="s">
        <v>2</v>
      </c>
      <c r="G6" s="19" t="s">
        <v>19</v>
      </c>
      <c r="H6" s="20" t="s">
        <v>20</v>
      </c>
      <c r="I6" s="24" t="s">
        <v>21</v>
      </c>
    </row>
    <row r="7" spans="1:11" x14ac:dyDescent="0.25">
      <c r="A7" s="7">
        <v>1</v>
      </c>
      <c r="B7" s="118"/>
      <c r="C7" s="119"/>
      <c r="D7" s="115" t="s">
        <v>66</v>
      </c>
      <c r="E7" s="116"/>
      <c r="F7" s="116"/>
      <c r="G7" s="116"/>
      <c r="H7" s="116"/>
      <c r="I7" s="117"/>
    </row>
    <row r="8" spans="1:11" x14ac:dyDescent="0.25">
      <c r="A8" s="7" t="s">
        <v>7</v>
      </c>
      <c r="B8" s="118"/>
      <c r="C8" s="119"/>
      <c r="D8" s="115" t="s">
        <v>68</v>
      </c>
      <c r="E8" s="116"/>
      <c r="F8" s="116"/>
      <c r="G8" s="116"/>
      <c r="H8" s="116"/>
      <c r="I8" s="117"/>
    </row>
    <row r="9" spans="1:11" x14ac:dyDescent="0.25">
      <c r="A9" s="7" t="s">
        <v>67</v>
      </c>
      <c r="B9" s="118"/>
      <c r="C9" s="119"/>
      <c r="D9" s="115" t="s">
        <v>68</v>
      </c>
      <c r="E9" s="116"/>
      <c r="F9" s="116"/>
      <c r="G9" s="116"/>
      <c r="H9" s="116"/>
      <c r="I9" s="117"/>
    </row>
    <row r="10" spans="1:11" x14ac:dyDescent="0.25">
      <c r="A10" s="6" t="s">
        <v>69</v>
      </c>
      <c r="B10" s="8" t="s">
        <v>44</v>
      </c>
      <c r="C10" s="8">
        <v>20305</v>
      </c>
      <c r="D10" s="32" t="s">
        <v>43</v>
      </c>
      <c r="E10" s="8" t="s">
        <v>45</v>
      </c>
      <c r="F10" s="23">
        <v>8</v>
      </c>
      <c r="G10" s="17">
        <f>ROUND(K10,2)</f>
        <v>448.19</v>
      </c>
      <c r="H10" s="21">
        <f>SUM(G10*F10)</f>
        <v>3585.52</v>
      </c>
      <c r="I10" s="55">
        <f>H10/$H$93</f>
        <v>7.6103216741327702E-3</v>
      </c>
      <c r="J10" s="5">
        <v>336.35</v>
      </c>
      <c r="K10" s="5">
        <f>J10*1.3325</f>
        <v>448.18637500000006</v>
      </c>
    </row>
    <row r="11" spans="1:11" x14ac:dyDescent="0.25">
      <c r="A11" s="9"/>
      <c r="B11" s="10"/>
      <c r="C11" s="10"/>
      <c r="D11" s="10"/>
      <c r="E11" s="106" t="s">
        <v>80</v>
      </c>
      <c r="F11" s="107"/>
      <c r="G11" s="107"/>
      <c r="H11" s="52">
        <f>SUM(H10:H10)</f>
        <v>3585.52</v>
      </c>
      <c r="I11" s="53">
        <f>H11/$H$93</f>
        <v>7.6103216741327702E-3</v>
      </c>
    </row>
    <row r="12" spans="1:11" x14ac:dyDescent="0.25">
      <c r="A12" s="7" t="s">
        <v>15</v>
      </c>
      <c r="B12" s="118"/>
      <c r="C12" s="119"/>
      <c r="D12" s="115" t="s">
        <v>75</v>
      </c>
      <c r="E12" s="116"/>
      <c r="F12" s="116"/>
      <c r="G12" s="116"/>
      <c r="H12" s="116"/>
      <c r="I12" s="117"/>
    </row>
    <row r="13" spans="1:11" x14ac:dyDescent="0.25">
      <c r="A13" s="7" t="s">
        <v>70</v>
      </c>
      <c r="B13" s="118"/>
      <c r="C13" s="119"/>
      <c r="D13" s="115" t="s">
        <v>75</v>
      </c>
      <c r="E13" s="116"/>
      <c r="F13" s="116"/>
      <c r="G13" s="116"/>
      <c r="H13" s="116"/>
      <c r="I13" s="117"/>
    </row>
    <row r="14" spans="1:11" ht="51" x14ac:dyDescent="0.25">
      <c r="A14" s="86" t="s">
        <v>71</v>
      </c>
      <c r="B14" s="8" t="s">
        <v>79</v>
      </c>
      <c r="C14" s="8">
        <v>20352</v>
      </c>
      <c r="D14" s="32" t="s">
        <v>76</v>
      </c>
      <c r="E14" s="8" t="s">
        <v>77</v>
      </c>
      <c r="F14" s="23">
        <v>5</v>
      </c>
      <c r="G14" s="17">
        <f>ROUND(K14,2)</f>
        <v>1458.09</v>
      </c>
      <c r="H14" s="21">
        <f>SUM(G14*F14)</f>
        <v>7290.45</v>
      </c>
      <c r="I14" s="55">
        <f t="shared" ref="I14:I19" si="0">H14/$H$93</f>
        <v>1.547409292074267E-2</v>
      </c>
      <c r="J14" s="5">
        <v>1094.25</v>
      </c>
      <c r="K14" s="5">
        <f t="shared" ref="K14:K74" si="1">J14*1.3325</f>
        <v>1458.088125</v>
      </c>
    </row>
    <row r="15" spans="1:11" ht="51" x14ac:dyDescent="0.25">
      <c r="A15" s="86" t="s">
        <v>72</v>
      </c>
      <c r="B15" s="8" t="s">
        <v>79</v>
      </c>
      <c r="C15" s="8">
        <v>20353</v>
      </c>
      <c r="D15" s="32" t="s">
        <v>78</v>
      </c>
      <c r="E15" s="8" t="s">
        <v>77</v>
      </c>
      <c r="F15" s="23">
        <v>5</v>
      </c>
      <c r="G15" s="17">
        <f t="shared" ref="G15:G17" si="2">ROUND(K15,2)</f>
        <v>1458.09</v>
      </c>
      <c r="H15" s="21">
        <f t="shared" ref="H15:H17" si="3">SUM(G15*F15)</f>
        <v>7290.45</v>
      </c>
      <c r="I15" s="55">
        <f t="shared" si="0"/>
        <v>1.547409292074267E-2</v>
      </c>
      <c r="J15" s="5">
        <v>1094.25</v>
      </c>
      <c r="K15" s="5">
        <f t="shared" si="1"/>
        <v>1458.088125</v>
      </c>
    </row>
    <row r="16" spans="1:11" ht="38.25" x14ac:dyDescent="0.25">
      <c r="A16" s="86" t="s">
        <v>73</v>
      </c>
      <c r="B16" s="8" t="s">
        <v>79</v>
      </c>
      <c r="C16" s="8">
        <v>20356</v>
      </c>
      <c r="D16" s="32" t="s">
        <v>82</v>
      </c>
      <c r="E16" s="8" t="s">
        <v>77</v>
      </c>
      <c r="F16" s="23">
        <v>5</v>
      </c>
      <c r="G16" s="17">
        <f t="shared" si="2"/>
        <v>995.04</v>
      </c>
      <c r="H16" s="21">
        <f t="shared" si="3"/>
        <v>4975.2</v>
      </c>
      <c r="I16" s="55">
        <f t="shared" si="0"/>
        <v>1.0559938974861486E-2</v>
      </c>
      <c r="J16" s="5">
        <v>746.75</v>
      </c>
      <c r="K16" s="5">
        <f t="shared" si="1"/>
        <v>995.04437500000006</v>
      </c>
    </row>
    <row r="17" spans="1:11" ht="38.25" x14ac:dyDescent="0.25">
      <c r="A17" s="86" t="s">
        <v>74</v>
      </c>
      <c r="B17" s="8" t="s">
        <v>79</v>
      </c>
      <c r="C17" s="8">
        <v>20354</v>
      </c>
      <c r="D17" s="32" t="s">
        <v>83</v>
      </c>
      <c r="E17" s="8" t="s">
        <v>77</v>
      </c>
      <c r="F17" s="23">
        <v>3</v>
      </c>
      <c r="G17" s="17">
        <f t="shared" si="2"/>
        <v>902.54</v>
      </c>
      <c r="H17" s="21">
        <f t="shared" si="3"/>
        <v>2707.62</v>
      </c>
      <c r="I17" s="55">
        <f t="shared" si="0"/>
        <v>5.7469653415168154E-3</v>
      </c>
      <c r="J17" s="5">
        <v>677.33</v>
      </c>
      <c r="K17" s="5">
        <f t="shared" si="1"/>
        <v>902.54222500000003</v>
      </c>
    </row>
    <row r="18" spans="1:11" x14ac:dyDescent="0.25">
      <c r="A18" s="9"/>
      <c r="B18" s="10"/>
      <c r="C18" s="10"/>
      <c r="D18" s="10"/>
      <c r="E18" s="106" t="s">
        <v>81</v>
      </c>
      <c r="F18" s="107"/>
      <c r="G18" s="107"/>
      <c r="H18" s="52">
        <f>SUM(H14:H17)</f>
        <v>22263.719999999998</v>
      </c>
      <c r="I18" s="53">
        <f t="shared" si="0"/>
        <v>4.7255090157863638E-2</v>
      </c>
    </row>
    <row r="19" spans="1:11" x14ac:dyDescent="0.25">
      <c r="A19" s="9"/>
      <c r="B19" s="10"/>
      <c r="C19" s="10"/>
      <c r="D19" s="98"/>
      <c r="E19" s="110" t="s">
        <v>84</v>
      </c>
      <c r="F19" s="111"/>
      <c r="G19" s="111"/>
      <c r="H19" s="99">
        <f>H11+H18</f>
        <v>25849.239999999998</v>
      </c>
      <c r="I19" s="100">
        <f t="shared" si="0"/>
        <v>5.4865411831996405E-2</v>
      </c>
    </row>
    <row r="20" spans="1:11" x14ac:dyDescent="0.25">
      <c r="A20" s="11">
        <v>2</v>
      </c>
      <c r="B20" s="138"/>
      <c r="C20" s="139"/>
      <c r="D20" s="135" t="s">
        <v>86</v>
      </c>
      <c r="E20" s="136"/>
      <c r="F20" s="136"/>
      <c r="G20" s="136"/>
      <c r="H20" s="136"/>
      <c r="I20" s="137"/>
    </row>
    <row r="21" spans="1:11" x14ac:dyDescent="0.25">
      <c r="A21" s="11" t="s">
        <v>8</v>
      </c>
      <c r="B21" s="94"/>
      <c r="C21" s="94"/>
      <c r="D21" s="112" t="s">
        <v>86</v>
      </c>
      <c r="E21" s="113"/>
      <c r="F21" s="113"/>
      <c r="G21" s="113"/>
      <c r="H21" s="113"/>
      <c r="I21" s="114"/>
    </row>
    <row r="22" spans="1:11" x14ac:dyDescent="0.25">
      <c r="A22" s="11" t="s">
        <v>85</v>
      </c>
      <c r="B22" s="94"/>
      <c r="C22" s="94"/>
      <c r="D22" s="115" t="s">
        <v>86</v>
      </c>
      <c r="E22" s="116"/>
      <c r="F22" s="116"/>
      <c r="G22" s="116"/>
      <c r="H22" s="116"/>
      <c r="I22" s="117"/>
    </row>
    <row r="23" spans="1:11" ht="25.5" x14ac:dyDescent="0.25">
      <c r="A23" s="71" t="s">
        <v>87</v>
      </c>
      <c r="B23" s="8" t="s">
        <v>32</v>
      </c>
      <c r="C23" s="8">
        <v>98527</v>
      </c>
      <c r="D23" s="32" t="s">
        <v>95</v>
      </c>
      <c r="E23" s="8" t="s">
        <v>35</v>
      </c>
      <c r="F23" s="23">
        <v>2</v>
      </c>
      <c r="G23" s="17">
        <f t="shared" ref="G23" si="4">ROUND(K23,2)</f>
        <v>227.31</v>
      </c>
      <c r="H23" s="21">
        <f>ROUND(F23*G23,2)</f>
        <v>454.62</v>
      </c>
      <c r="I23" s="55">
        <f t="shared" ref="I23:I31" si="5">H23/$H$93</f>
        <v>9.6493798374970444E-4</v>
      </c>
      <c r="J23" s="72">
        <v>170.59</v>
      </c>
      <c r="K23" s="5">
        <f t="shared" si="1"/>
        <v>227.31117500000002</v>
      </c>
    </row>
    <row r="24" spans="1:11" x14ac:dyDescent="0.25">
      <c r="A24" s="71" t="s">
        <v>88</v>
      </c>
      <c r="B24" s="8" t="s">
        <v>79</v>
      </c>
      <c r="C24" s="8">
        <v>10402</v>
      </c>
      <c r="D24" s="32" t="s">
        <v>96</v>
      </c>
      <c r="E24" s="8" t="s">
        <v>45</v>
      </c>
      <c r="F24" s="23">
        <v>126.05</v>
      </c>
      <c r="G24" s="17">
        <f t="shared" ref="G24:G30" si="6">ROUND(K24,2)</f>
        <v>5.62</v>
      </c>
      <c r="H24" s="21">
        <f t="shared" ref="H24:H30" si="7">ROUND(F24*G24,2)</f>
        <v>708.4</v>
      </c>
      <c r="I24" s="55">
        <f t="shared" si="5"/>
        <v>1.503589960160773E-3</v>
      </c>
      <c r="J24" s="72">
        <v>4.22</v>
      </c>
      <c r="K24" s="5">
        <f t="shared" si="1"/>
        <v>5.6231499999999999</v>
      </c>
    </row>
    <row r="25" spans="1:11" ht="25.5" x14ac:dyDescent="0.25">
      <c r="A25" s="71" t="s">
        <v>89</v>
      </c>
      <c r="B25" s="8" t="s">
        <v>79</v>
      </c>
      <c r="C25" s="8">
        <v>10213</v>
      </c>
      <c r="D25" s="32" t="s">
        <v>98</v>
      </c>
      <c r="E25" s="8" t="s">
        <v>45</v>
      </c>
      <c r="F25" s="23">
        <v>19.98</v>
      </c>
      <c r="G25" s="17">
        <f t="shared" si="6"/>
        <v>17.87</v>
      </c>
      <c r="H25" s="21">
        <f t="shared" si="7"/>
        <v>357.04</v>
      </c>
      <c r="I25" s="55">
        <f t="shared" si="5"/>
        <v>7.5782292402004853E-4</v>
      </c>
      <c r="J25" s="72">
        <v>13.41</v>
      </c>
      <c r="K25" s="5">
        <f t="shared" si="1"/>
        <v>17.868825000000001</v>
      </c>
    </row>
    <row r="26" spans="1:11" x14ac:dyDescent="0.25">
      <c r="A26" s="71" t="s">
        <v>90</v>
      </c>
      <c r="B26" s="8" t="s">
        <v>100</v>
      </c>
      <c r="C26" s="8">
        <v>10216</v>
      </c>
      <c r="D26" s="32" t="s">
        <v>99</v>
      </c>
      <c r="E26" s="8" t="s">
        <v>46</v>
      </c>
      <c r="F26" s="23">
        <v>8</v>
      </c>
      <c r="G26" s="17">
        <f t="shared" si="6"/>
        <v>12.77</v>
      </c>
      <c r="H26" s="21">
        <f t="shared" si="7"/>
        <v>102.16</v>
      </c>
      <c r="I26" s="55">
        <f t="shared" si="5"/>
        <v>2.1683618059009679E-4</v>
      </c>
      <c r="J26" s="72">
        <v>9.58</v>
      </c>
      <c r="K26" s="5">
        <f t="shared" si="1"/>
        <v>12.76535</v>
      </c>
    </row>
    <row r="27" spans="1:11" x14ac:dyDescent="0.25">
      <c r="A27" s="71" t="s">
        <v>91</v>
      </c>
      <c r="B27" s="8" t="s">
        <v>79</v>
      </c>
      <c r="C27" s="8">
        <v>10208</v>
      </c>
      <c r="D27" s="32" t="s">
        <v>101</v>
      </c>
      <c r="E27" s="8" t="s">
        <v>45</v>
      </c>
      <c r="F27" s="23">
        <v>154.74</v>
      </c>
      <c r="G27" s="17">
        <f t="shared" si="6"/>
        <v>12.77</v>
      </c>
      <c r="H27" s="21">
        <f t="shared" si="7"/>
        <v>1976.03</v>
      </c>
      <c r="I27" s="55">
        <f t="shared" si="5"/>
        <v>4.1941542475670418E-3</v>
      </c>
      <c r="J27" s="72">
        <v>9.58</v>
      </c>
      <c r="K27" s="5">
        <f t="shared" si="1"/>
        <v>12.76535</v>
      </c>
    </row>
    <row r="28" spans="1:11" ht="38.25" x14ac:dyDescent="0.25">
      <c r="A28" s="71" t="s">
        <v>92</v>
      </c>
      <c r="B28" s="8" t="s">
        <v>79</v>
      </c>
      <c r="C28" s="8">
        <v>30304</v>
      </c>
      <c r="D28" s="32" t="s">
        <v>102</v>
      </c>
      <c r="E28" s="8" t="s">
        <v>48</v>
      </c>
      <c r="F28" s="23">
        <v>69.55</v>
      </c>
      <c r="G28" s="17">
        <f t="shared" si="6"/>
        <v>95.89</v>
      </c>
      <c r="H28" s="21">
        <f t="shared" si="7"/>
        <v>6669.15</v>
      </c>
      <c r="I28" s="55">
        <f t="shared" si="5"/>
        <v>1.415537405816801E-2</v>
      </c>
      <c r="J28" s="72">
        <v>71.959999999999994</v>
      </c>
      <c r="K28" s="5">
        <f t="shared" si="1"/>
        <v>95.88669999999999</v>
      </c>
    </row>
    <row r="29" spans="1:11" x14ac:dyDescent="0.25">
      <c r="A29" s="71" t="s">
        <v>93</v>
      </c>
      <c r="B29" s="8" t="s">
        <v>79</v>
      </c>
      <c r="C29" s="8">
        <v>10209</v>
      </c>
      <c r="D29" s="32" t="s">
        <v>103</v>
      </c>
      <c r="E29" s="8" t="s">
        <v>48</v>
      </c>
      <c r="F29" s="23">
        <v>20.85</v>
      </c>
      <c r="G29" s="17">
        <f t="shared" si="6"/>
        <v>76.569999999999993</v>
      </c>
      <c r="H29" s="21">
        <f t="shared" si="7"/>
        <v>1596.48</v>
      </c>
      <c r="I29" s="55">
        <f t="shared" si="5"/>
        <v>3.3885535002787562E-3</v>
      </c>
      <c r="J29" s="72">
        <v>57.46</v>
      </c>
      <c r="K29" s="5">
        <f t="shared" si="1"/>
        <v>76.565449999999998</v>
      </c>
    </row>
    <row r="30" spans="1:11" x14ac:dyDescent="0.25">
      <c r="A30" s="71" t="s">
        <v>94</v>
      </c>
      <c r="B30" s="8" t="s">
        <v>79</v>
      </c>
      <c r="C30" s="8">
        <v>10224</v>
      </c>
      <c r="D30" s="32" t="s">
        <v>104</v>
      </c>
      <c r="E30" s="8" t="s">
        <v>46</v>
      </c>
      <c r="F30" s="23">
        <v>104.27</v>
      </c>
      <c r="G30" s="17">
        <f t="shared" si="6"/>
        <v>22.49</v>
      </c>
      <c r="H30" s="21">
        <f t="shared" si="7"/>
        <v>2345.0300000000002</v>
      </c>
      <c r="I30" s="55">
        <f t="shared" si="5"/>
        <v>4.977362456628766E-3</v>
      </c>
      <c r="J30" s="72">
        <v>16.88</v>
      </c>
      <c r="K30" s="5">
        <f t="shared" si="1"/>
        <v>22.492599999999999</v>
      </c>
    </row>
    <row r="31" spans="1:11" x14ac:dyDescent="0.25">
      <c r="A31" s="9"/>
      <c r="B31" s="10"/>
      <c r="C31" s="10"/>
      <c r="D31" s="10"/>
      <c r="E31" s="106" t="s">
        <v>97</v>
      </c>
      <c r="F31" s="107"/>
      <c r="G31" s="107"/>
      <c r="H31" s="52">
        <f>SUM(H23:H30)</f>
        <v>14208.91</v>
      </c>
      <c r="I31" s="53">
        <f t="shared" si="5"/>
        <v>3.0158631311163198E-2</v>
      </c>
      <c r="J31" s="70"/>
    </row>
    <row r="32" spans="1:11" x14ac:dyDescent="0.25">
      <c r="A32" s="11">
        <v>3</v>
      </c>
      <c r="B32" s="80"/>
      <c r="C32" s="81"/>
      <c r="D32" s="82" t="s">
        <v>105</v>
      </c>
      <c r="E32" s="101"/>
      <c r="F32" s="101"/>
      <c r="G32" s="101"/>
      <c r="H32" s="101"/>
      <c r="I32" s="102"/>
      <c r="J32" s="70"/>
    </row>
    <row r="33" spans="1:11" x14ac:dyDescent="0.25">
      <c r="A33" s="11" t="s">
        <v>9</v>
      </c>
      <c r="B33" s="80"/>
      <c r="C33" s="81"/>
      <c r="D33" s="85" t="s">
        <v>106</v>
      </c>
      <c r="E33" s="51"/>
      <c r="F33" s="51"/>
      <c r="G33" s="51"/>
      <c r="H33" s="51"/>
      <c r="I33" s="79"/>
      <c r="J33" s="70"/>
    </row>
    <row r="34" spans="1:11" x14ac:dyDescent="0.25">
      <c r="A34" s="11" t="s">
        <v>108</v>
      </c>
      <c r="B34" s="47"/>
      <c r="C34" s="48"/>
      <c r="D34" s="26" t="s">
        <v>107</v>
      </c>
      <c r="E34" s="45"/>
      <c r="F34" s="45"/>
      <c r="G34" s="45"/>
      <c r="H34" s="45"/>
      <c r="I34" s="46"/>
    </row>
    <row r="35" spans="1:11" x14ac:dyDescent="0.25">
      <c r="A35" s="6" t="s">
        <v>109</v>
      </c>
      <c r="B35" s="50" t="s">
        <v>79</v>
      </c>
      <c r="C35" s="50">
        <v>30101</v>
      </c>
      <c r="D35" s="49" t="s">
        <v>47</v>
      </c>
      <c r="E35" s="31" t="s">
        <v>48</v>
      </c>
      <c r="F35" s="23">
        <v>50.43</v>
      </c>
      <c r="G35" s="17">
        <f t="shared" ref="G35" si="8">ROUND(K35,2)</f>
        <v>73.099999999999994</v>
      </c>
      <c r="H35" s="21">
        <f t="shared" ref="H35" si="9">SUM(G35*F35)</f>
        <v>3686.4329999999995</v>
      </c>
      <c r="I35" s="54">
        <f>H35/$H$93</f>
        <v>7.8245110779296412E-3</v>
      </c>
      <c r="J35" s="5">
        <v>54.86</v>
      </c>
      <c r="K35" s="5">
        <f t="shared" si="1"/>
        <v>73.100949999999997</v>
      </c>
    </row>
    <row r="36" spans="1:11" ht="38.25" x14ac:dyDescent="0.25">
      <c r="A36" s="86" t="s">
        <v>110</v>
      </c>
      <c r="B36" s="50" t="s">
        <v>79</v>
      </c>
      <c r="C36" s="50">
        <v>30304</v>
      </c>
      <c r="D36" s="49" t="s">
        <v>102</v>
      </c>
      <c r="E36" s="31" t="s">
        <v>48</v>
      </c>
      <c r="F36" s="23">
        <v>65.56</v>
      </c>
      <c r="G36" s="17">
        <f t="shared" ref="G36:G91" si="10">ROUND(K36,2)</f>
        <v>95.89</v>
      </c>
      <c r="H36" s="21">
        <f t="shared" ref="H36:H91" si="11">SUM(G36*F36)</f>
        <v>6286.5484000000006</v>
      </c>
      <c r="I36" s="54">
        <f>H36/$H$93</f>
        <v>1.3343296242666251E-2</v>
      </c>
      <c r="J36" s="5">
        <v>71.959999999999994</v>
      </c>
      <c r="K36" s="5">
        <f t="shared" si="1"/>
        <v>95.88669999999999</v>
      </c>
    </row>
    <row r="37" spans="1:11" x14ac:dyDescent="0.25">
      <c r="A37" s="9"/>
      <c r="B37" s="10"/>
      <c r="C37" s="10"/>
      <c r="D37" s="10"/>
      <c r="E37" s="106" t="s">
        <v>111</v>
      </c>
      <c r="F37" s="107"/>
      <c r="G37" s="107"/>
      <c r="H37" s="52">
        <f>SUM(H35:H36)</f>
        <v>9972.9814000000006</v>
      </c>
      <c r="I37" s="53">
        <f>H37/$H$93</f>
        <v>2.1167807320595894E-2</v>
      </c>
    </row>
    <row r="38" spans="1:11" x14ac:dyDescent="0.25">
      <c r="A38" s="11" t="s">
        <v>10</v>
      </c>
      <c r="B38" s="80"/>
      <c r="C38" s="81"/>
      <c r="D38" s="85" t="s">
        <v>34</v>
      </c>
      <c r="E38" s="51"/>
      <c r="F38" s="51"/>
      <c r="G38" s="51"/>
      <c r="H38" s="51"/>
      <c r="I38" s="79"/>
    </row>
    <row r="39" spans="1:11" x14ac:dyDescent="0.25">
      <c r="A39" s="11" t="s">
        <v>113</v>
      </c>
      <c r="B39" s="80"/>
      <c r="C39" s="81"/>
      <c r="D39" s="26" t="s">
        <v>112</v>
      </c>
      <c r="E39" s="83"/>
      <c r="F39" s="83"/>
      <c r="G39" s="83"/>
      <c r="H39" s="83"/>
      <c r="I39" s="84"/>
    </row>
    <row r="40" spans="1:11" ht="25.5" x14ac:dyDescent="0.25">
      <c r="A40" s="86" t="s">
        <v>114</v>
      </c>
      <c r="B40" s="50" t="s">
        <v>32</v>
      </c>
      <c r="C40" s="50">
        <v>101173</v>
      </c>
      <c r="D40" s="49" t="s">
        <v>117</v>
      </c>
      <c r="E40" s="31" t="s">
        <v>46</v>
      </c>
      <c r="F40" s="23">
        <v>110</v>
      </c>
      <c r="G40" s="17">
        <f t="shared" si="10"/>
        <v>81.2</v>
      </c>
      <c r="H40" s="21">
        <f t="shared" si="11"/>
        <v>8932</v>
      </c>
      <c r="I40" s="54">
        <f>H40/$H$93</f>
        <v>1.8958308193331486E-2</v>
      </c>
      <c r="J40" s="5">
        <v>60.94</v>
      </c>
      <c r="K40" s="5">
        <f t="shared" si="1"/>
        <v>81.202550000000002</v>
      </c>
    </row>
    <row r="41" spans="1:11" ht="25.5" x14ac:dyDescent="0.25">
      <c r="A41" s="86" t="s">
        <v>115</v>
      </c>
      <c r="B41" s="50" t="s">
        <v>79</v>
      </c>
      <c r="C41" s="50">
        <v>40243</v>
      </c>
      <c r="D41" s="49" t="s">
        <v>54</v>
      </c>
      <c r="E41" s="31" t="s">
        <v>53</v>
      </c>
      <c r="F41" s="23">
        <v>81.94</v>
      </c>
      <c r="G41" s="17">
        <f t="shared" si="10"/>
        <v>14.94</v>
      </c>
      <c r="H41" s="21">
        <f t="shared" si="11"/>
        <v>1224.1835999999998</v>
      </c>
      <c r="I41" s="54">
        <f>H41/$H$93</f>
        <v>2.5983486312160806E-3</v>
      </c>
      <c r="J41" s="5">
        <v>11.21</v>
      </c>
      <c r="K41" s="5">
        <f t="shared" si="1"/>
        <v>14.937325000000001</v>
      </c>
    </row>
    <row r="42" spans="1:11" ht="38.25" x14ac:dyDescent="0.25">
      <c r="A42" s="86" t="s">
        <v>116</v>
      </c>
      <c r="B42" s="50" t="s">
        <v>79</v>
      </c>
      <c r="C42" s="50">
        <v>30304</v>
      </c>
      <c r="D42" s="49" t="s">
        <v>102</v>
      </c>
      <c r="E42" s="31" t="s">
        <v>48</v>
      </c>
      <c r="F42" s="23">
        <v>4.54</v>
      </c>
      <c r="G42" s="17">
        <f t="shared" si="10"/>
        <v>95.89</v>
      </c>
      <c r="H42" s="21">
        <f t="shared" si="11"/>
        <v>435.34059999999999</v>
      </c>
      <c r="I42" s="54">
        <f>H42/$H$93</f>
        <v>9.2401715896438025E-4</v>
      </c>
      <c r="J42" s="5">
        <v>71.959999999999994</v>
      </c>
      <c r="K42" s="5">
        <f t="shared" si="1"/>
        <v>95.88669999999999</v>
      </c>
    </row>
    <row r="43" spans="1:11" x14ac:dyDescent="0.25">
      <c r="A43" s="11" t="s">
        <v>118</v>
      </c>
      <c r="B43" s="80"/>
      <c r="C43" s="81"/>
      <c r="D43" s="26" t="s">
        <v>120</v>
      </c>
      <c r="E43" s="83"/>
      <c r="F43" s="83"/>
      <c r="G43" s="83"/>
      <c r="H43" s="83"/>
      <c r="I43" s="84"/>
    </row>
    <row r="44" spans="1:11" x14ac:dyDescent="0.25">
      <c r="A44" s="86" t="s">
        <v>119</v>
      </c>
      <c r="B44" s="50" t="s">
        <v>79</v>
      </c>
      <c r="C44" s="50">
        <v>30101</v>
      </c>
      <c r="D44" s="49" t="s">
        <v>47</v>
      </c>
      <c r="E44" s="31" t="s">
        <v>48</v>
      </c>
      <c r="F44" s="23">
        <v>27.36</v>
      </c>
      <c r="G44" s="17">
        <f t="shared" si="10"/>
        <v>73.099999999999994</v>
      </c>
      <c r="H44" s="21">
        <f t="shared" si="11"/>
        <v>2000.0159999999998</v>
      </c>
      <c r="I44" s="54">
        <f t="shared" ref="I44:I52" si="12">H44/$H$93</f>
        <v>4.2450649036715245E-3</v>
      </c>
      <c r="J44" s="5">
        <v>54.86</v>
      </c>
      <c r="K44" s="5">
        <f t="shared" si="1"/>
        <v>73.100949999999997</v>
      </c>
    </row>
    <row r="45" spans="1:11" x14ac:dyDescent="0.25">
      <c r="A45" s="86" t="s">
        <v>121</v>
      </c>
      <c r="B45" s="50" t="s">
        <v>79</v>
      </c>
      <c r="C45" s="50">
        <v>30119</v>
      </c>
      <c r="D45" s="49" t="s">
        <v>49</v>
      </c>
      <c r="E45" s="31" t="s">
        <v>45</v>
      </c>
      <c r="F45" s="23">
        <v>26.85</v>
      </c>
      <c r="G45" s="17">
        <f t="shared" si="10"/>
        <v>38.24</v>
      </c>
      <c r="H45" s="21">
        <f t="shared" si="11"/>
        <v>1026.7440000000001</v>
      </c>
      <c r="I45" s="54">
        <f t="shared" si="12"/>
        <v>2.1792800254874546E-3</v>
      </c>
      <c r="J45" s="5">
        <v>28.7</v>
      </c>
      <c r="K45" s="5">
        <f t="shared" si="1"/>
        <v>38.242750000000001</v>
      </c>
    </row>
    <row r="46" spans="1:11" ht="25.5" x14ac:dyDescent="0.25">
      <c r="A46" s="86" t="s">
        <v>122</v>
      </c>
      <c r="B46" s="50" t="s">
        <v>79</v>
      </c>
      <c r="C46" s="50">
        <v>40231</v>
      </c>
      <c r="D46" s="49" t="s">
        <v>51</v>
      </c>
      <c r="E46" s="31" t="s">
        <v>48</v>
      </c>
      <c r="F46" s="23">
        <v>1.34</v>
      </c>
      <c r="G46" s="17">
        <f t="shared" si="10"/>
        <v>866.32</v>
      </c>
      <c r="H46" s="21">
        <f t="shared" si="11"/>
        <v>1160.8688000000002</v>
      </c>
      <c r="I46" s="54">
        <f t="shared" si="12"/>
        <v>2.4639619886277311E-3</v>
      </c>
      <c r="J46" s="5">
        <v>650.15</v>
      </c>
      <c r="K46" s="5">
        <f t="shared" si="1"/>
        <v>866.32487500000002</v>
      </c>
    </row>
    <row r="47" spans="1:11" ht="38.25" x14ac:dyDescent="0.25">
      <c r="A47" s="86" t="s">
        <v>123</v>
      </c>
      <c r="B47" s="50" t="s">
        <v>79</v>
      </c>
      <c r="C47" s="50">
        <v>40206</v>
      </c>
      <c r="D47" s="49" t="s">
        <v>52</v>
      </c>
      <c r="E47" s="31" t="s">
        <v>45</v>
      </c>
      <c r="F47" s="23">
        <v>76.959999999999994</v>
      </c>
      <c r="G47" s="17">
        <f t="shared" si="10"/>
        <v>113.49</v>
      </c>
      <c r="H47" s="21">
        <f t="shared" si="11"/>
        <v>8734.1903999999995</v>
      </c>
      <c r="I47" s="54">
        <f t="shared" si="12"/>
        <v>1.8538454256878324E-2</v>
      </c>
      <c r="J47" s="5">
        <v>85.17</v>
      </c>
      <c r="K47" s="5">
        <f t="shared" si="1"/>
        <v>113.489025</v>
      </c>
    </row>
    <row r="48" spans="1:11" ht="25.5" x14ac:dyDescent="0.25">
      <c r="A48" s="86" t="s">
        <v>124</v>
      </c>
      <c r="B48" s="50" t="s">
        <v>79</v>
      </c>
      <c r="C48" s="50">
        <v>40237</v>
      </c>
      <c r="D48" s="49" t="s">
        <v>64</v>
      </c>
      <c r="E48" s="31" t="s">
        <v>48</v>
      </c>
      <c r="F48" s="23">
        <v>8.06</v>
      </c>
      <c r="G48" s="17">
        <f t="shared" si="10"/>
        <v>955.59</v>
      </c>
      <c r="H48" s="21">
        <f t="shared" si="11"/>
        <v>7702.0554000000011</v>
      </c>
      <c r="I48" s="54">
        <f t="shared" si="12"/>
        <v>1.6347731750482875E-2</v>
      </c>
      <c r="J48" s="5">
        <v>717.14</v>
      </c>
      <c r="K48" s="5">
        <f t="shared" si="1"/>
        <v>955.58905000000004</v>
      </c>
    </row>
    <row r="49" spans="1:11" ht="25.5" x14ac:dyDescent="0.25">
      <c r="A49" s="86" t="s">
        <v>125</v>
      </c>
      <c r="B49" s="50" t="s">
        <v>79</v>
      </c>
      <c r="C49" s="50">
        <v>40243</v>
      </c>
      <c r="D49" s="49" t="s">
        <v>54</v>
      </c>
      <c r="E49" s="31" t="s">
        <v>53</v>
      </c>
      <c r="F49" s="23">
        <v>506.23</v>
      </c>
      <c r="G49" s="17">
        <f t="shared" si="10"/>
        <v>14.94</v>
      </c>
      <c r="H49" s="21">
        <f t="shared" si="11"/>
        <v>7563.0762000000004</v>
      </c>
      <c r="I49" s="54">
        <f t="shared" si="12"/>
        <v>1.6052746248236719E-2</v>
      </c>
      <c r="J49" s="5">
        <v>11.21</v>
      </c>
      <c r="K49" s="5">
        <f t="shared" si="1"/>
        <v>14.937325000000001</v>
      </c>
    </row>
    <row r="50" spans="1:11" x14ac:dyDescent="0.25">
      <c r="A50" s="86" t="s">
        <v>126</v>
      </c>
      <c r="B50" s="50" t="s">
        <v>79</v>
      </c>
      <c r="C50" s="50">
        <v>30201</v>
      </c>
      <c r="D50" s="49" t="s">
        <v>50</v>
      </c>
      <c r="E50" s="31" t="s">
        <v>48</v>
      </c>
      <c r="F50" s="23">
        <v>17.96</v>
      </c>
      <c r="G50" s="17">
        <f t="shared" si="10"/>
        <v>78.72</v>
      </c>
      <c r="H50" s="21">
        <f t="shared" si="11"/>
        <v>1413.8112000000001</v>
      </c>
      <c r="I50" s="54">
        <f t="shared" si="12"/>
        <v>3.0008361460796933E-3</v>
      </c>
      <c r="J50" s="5">
        <v>59.08</v>
      </c>
      <c r="K50" s="5">
        <f t="shared" si="1"/>
        <v>78.724099999999993</v>
      </c>
    </row>
    <row r="51" spans="1:11" ht="38.25" x14ac:dyDescent="0.25">
      <c r="A51" s="86" t="s">
        <v>127</v>
      </c>
      <c r="B51" s="50" t="s">
        <v>79</v>
      </c>
      <c r="C51" s="50">
        <v>30304</v>
      </c>
      <c r="D51" s="49" t="s">
        <v>102</v>
      </c>
      <c r="E51" s="31" t="s">
        <v>48</v>
      </c>
      <c r="F51" s="23">
        <v>12.22</v>
      </c>
      <c r="G51" s="17">
        <f t="shared" si="10"/>
        <v>95.89</v>
      </c>
      <c r="H51" s="21">
        <f t="shared" si="11"/>
        <v>1171.7758000000001</v>
      </c>
      <c r="I51" s="54">
        <f t="shared" si="12"/>
        <v>2.4871122648776932E-3</v>
      </c>
      <c r="J51" s="5">
        <v>71.959999999999994</v>
      </c>
      <c r="K51" s="5">
        <f t="shared" si="1"/>
        <v>95.88669999999999</v>
      </c>
    </row>
    <row r="52" spans="1:11" x14ac:dyDescent="0.25">
      <c r="A52" s="9"/>
      <c r="B52" s="10"/>
      <c r="C52" s="10"/>
      <c r="D52" s="10"/>
      <c r="E52" s="106" t="s">
        <v>129</v>
      </c>
      <c r="F52" s="107"/>
      <c r="G52" s="107"/>
      <c r="H52" s="52">
        <f>SUM(H40:H51)</f>
        <v>41364.062000000005</v>
      </c>
      <c r="I52" s="53">
        <f t="shared" si="12"/>
        <v>8.7795861567853961E-2</v>
      </c>
    </row>
    <row r="53" spans="1:11" x14ac:dyDescent="0.25">
      <c r="A53" s="11" t="s">
        <v>13</v>
      </c>
      <c r="B53" s="80"/>
      <c r="C53" s="81"/>
      <c r="D53" s="85" t="s">
        <v>33</v>
      </c>
      <c r="E53" s="51"/>
      <c r="F53" s="51"/>
      <c r="G53" s="51"/>
      <c r="H53" s="51"/>
      <c r="I53" s="79"/>
    </row>
    <row r="54" spans="1:11" x14ac:dyDescent="0.25">
      <c r="A54" s="11" t="s">
        <v>130</v>
      </c>
      <c r="B54" s="80"/>
      <c r="C54" s="81"/>
      <c r="D54" s="26" t="s">
        <v>131</v>
      </c>
      <c r="E54" s="83"/>
      <c r="F54" s="83"/>
      <c r="G54" s="83"/>
      <c r="H54" s="83"/>
      <c r="I54" s="84"/>
    </row>
    <row r="55" spans="1:11" ht="38.25" x14ac:dyDescent="0.25">
      <c r="A55" s="86" t="s">
        <v>132</v>
      </c>
      <c r="B55" s="50" t="s">
        <v>79</v>
      </c>
      <c r="C55" s="50">
        <v>40337</v>
      </c>
      <c r="D55" s="49" t="s">
        <v>56</v>
      </c>
      <c r="E55" s="31" t="s">
        <v>45</v>
      </c>
      <c r="F55" s="23">
        <v>48.4</v>
      </c>
      <c r="G55" s="17">
        <f t="shared" si="10"/>
        <v>138.5</v>
      </c>
      <c r="H55" s="21">
        <f t="shared" si="11"/>
        <v>6703.4</v>
      </c>
      <c r="I55" s="54">
        <f>H55/$H$93</f>
        <v>1.4228070213074146E-2</v>
      </c>
      <c r="J55" s="5">
        <v>103.94</v>
      </c>
      <c r="K55" s="5">
        <f t="shared" si="1"/>
        <v>138.50004999999999</v>
      </c>
    </row>
    <row r="56" spans="1:11" ht="25.5" x14ac:dyDescent="0.25">
      <c r="A56" s="86" t="s">
        <v>133</v>
      </c>
      <c r="B56" s="50" t="s">
        <v>79</v>
      </c>
      <c r="C56" s="50">
        <v>40328</v>
      </c>
      <c r="D56" s="49" t="s">
        <v>54</v>
      </c>
      <c r="E56" s="31" t="s">
        <v>53</v>
      </c>
      <c r="F56" s="23">
        <v>283.68</v>
      </c>
      <c r="G56" s="17">
        <f t="shared" si="10"/>
        <v>14.94</v>
      </c>
      <c r="H56" s="21">
        <f t="shared" si="11"/>
        <v>4238.1791999999996</v>
      </c>
      <c r="I56" s="54">
        <f>H56/$H$93</f>
        <v>8.9956009238879395E-3</v>
      </c>
      <c r="J56" s="5">
        <v>11.21</v>
      </c>
      <c r="K56" s="5">
        <f t="shared" si="1"/>
        <v>14.937325000000001</v>
      </c>
    </row>
    <row r="57" spans="1:11" ht="25.5" x14ac:dyDescent="0.25">
      <c r="A57" s="86" t="s">
        <v>134</v>
      </c>
      <c r="B57" s="50" t="s">
        <v>79</v>
      </c>
      <c r="C57" s="50">
        <v>40324</v>
      </c>
      <c r="D57" s="49" t="s">
        <v>64</v>
      </c>
      <c r="E57" s="31" t="s">
        <v>48</v>
      </c>
      <c r="F57" s="23">
        <v>1.93</v>
      </c>
      <c r="G57" s="17">
        <f t="shared" si="10"/>
        <v>1098.27</v>
      </c>
      <c r="H57" s="21">
        <f t="shared" si="11"/>
        <v>2119.6610999999998</v>
      </c>
      <c r="I57" s="54">
        <f>H57/$H$93</f>
        <v>4.4990134795360529E-3</v>
      </c>
      <c r="J57" s="5">
        <v>824.22</v>
      </c>
      <c r="K57" s="5">
        <f t="shared" si="1"/>
        <v>1098.27315</v>
      </c>
    </row>
    <row r="58" spans="1:11" x14ac:dyDescent="0.25">
      <c r="A58" s="11" t="s">
        <v>135</v>
      </c>
      <c r="B58" s="80"/>
      <c r="C58" s="81"/>
      <c r="D58" s="26" t="s">
        <v>136</v>
      </c>
      <c r="E58" s="83"/>
      <c r="F58" s="83"/>
      <c r="G58" s="83"/>
      <c r="H58" s="83"/>
      <c r="I58" s="84"/>
      <c r="K58" s="5">
        <f t="shared" si="1"/>
        <v>0</v>
      </c>
    </row>
    <row r="59" spans="1:11" ht="38.25" x14ac:dyDescent="0.25">
      <c r="A59" s="86" t="s">
        <v>137</v>
      </c>
      <c r="B59" s="50" t="s">
        <v>79</v>
      </c>
      <c r="C59" s="50">
        <v>40337</v>
      </c>
      <c r="D59" s="49" t="s">
        <v>56</v>
      </c>
      <c r="E59" s="31" t="s">
        <v>45</v>
      </c>
      <c r="F59" s="23">
        <v>7.05</v>
      </c>
      <c r="G59" s="17">
        <f t="shared" si="10"/>
        <v>138.5</v>
      </c>
      <c r="H59" s="21">
        <f t="shared" si="11"/>
        <v>976.42499999999995</v>
      </c>
      <c r="I59" s="54">
        <f>H59/$H$93</f>
        <v>2.0724771694663785E-3</v>
      </c>
      <c r="J59" s="5">
        <v>103.94</v>
      </c>
      <c r="K59" s="5">
        <f t="shared" si="1"/>
        <v>138.50004999999999</v>
      </c>
    </row>
    <row r="60" spans="1:11" ht="25.5" x14ac:dyDescent="0.25">
      <c r="A60" s="86" t="s">
        <v>138</v>
      </c>
      <c r="B60" s="50" t="s">
        <v>79</v>
      </c>
      <c r="C60" s="50">
        <v>40328</v>
      </c>
      <c r="D60" s="49" t="s">
        <v>54</v>
      </c>
      <c r="E60" s="31" t="s">
        <v>53</v>
      </c>
      <c r="F60" s="23">
        <v>44.62</v>
      </c>
      <c r="G60" s="17">
        <f t="shared" si="10"/>
        <v>14.94</v>
      </c>
      <c r="H60" s="21">
        <f t="shared" si="11"/>
        <v>666.62279999999998</v>
      </c>
      <c r="I60" s="54">
        <f>H60/$H$93</f>
        <v>1.4149172067959668E-3</v>
      </c>
      <c r="J60" s="5">
        <v>11.21</v>
      </c>
      <c r="K60" s="5">
        <f t="shared" si="1"/>
        <v>14.937325000000001</v>
      </c>
    </row>
    <row r="61" spans="1:11" ht="25.5" x14ac:dyDescent="0.25">
      <c r="A61" s="86" t="s">
        <v>139</v>
      </c>
      <c r="B61" s="50" t="s">
        <v>79</v>
      </c>
      <c r="C61" s="50">
        <v>40324</v>
      </c>
      <c r="D61" s="49" t="s">
        <v>64</v>
      </c>
      <c r="E61" s="31" t="s">
        <v>48</v>
      </c>
      <c r="F61" s="23">
        <v>0.53</v>
      </c>
      <c r="G61" s="17">
        <f t="shared" si="10"/>
        <v>1098.27</v>
      </c>
      <c r="H61" s="21">
        <f t="shared" si="11"/>
        <v>582.08310000000006</v>
      </c>
      <c r="I61" s="54">
        <f>H61/$H$93</f>
        <v>1.2354803855720768E-3</v>
      </c>
      <c r="J61" s="5">
        <v>824.22</v>
      </c>
      <c r="K61" s="5">
        <f t="shared" si="1"/>
        <v>1098.27315</v>
      </c>
    </row>
    <row r="62" spans="1:11" x14ac:dyDescent="0.25">
      <c r="A62" s="11" t="s">
        <v>128</v>
      </c>
      <c r="B62" s="80"/>
      <c r="C62" s="81"/>
      <c r="D62" s="26" t="s">
        <v>140</v>
      </c>
      <c r="E62" s="83"/>
      <c r="F62" s="83"/>
      <c r="G62" s="83"/>
      <c r="H62" s="83"/>
      <c r="I62" s="84"/>
    </row>
    <row r="63" spans="1:11" ht="38.25" x14ac:dyDescent="0.25">
      <c r="A63" s="86" t="s">
        <v>141</v>
      </c>
      <c r="B63" s="50" t="s">
        <v>79</v>
      </c>
      <c r="C63" s="50">
        <v>50501</v>
      </c>
      <c r="D63" s="49" t="s">
        <v>55</v>
      </c>
      <c r="E63" s="31" t="s">
        <v>45</v>
      </c>
      <c r="F63" s="23">
        <v>32.56</v>
      </c>
      <c r="G63" s="17">
        <f t="shared" si="10"/>
        <v>170.75</v>
      </c>
      <c r="H63" s="21">
        <f t="shared" si="11"/>
        <v>5559.6200000000008</v>
      </c>
      <c r="I63" s="54">
        <f>H63/$H$93</f>
        <v>1.1800379466839409E-2</v>
      </c>
      <c r="J63" s="5">
        <v>128.13999999999999</v>
      </c>
      <c r="K63" s="5">
        <f t="shared" si="1"/>
        <v>170.74654999999998</v>
      </c>
    </row>
    <row r="64" spans="1:11" ht="25.5" x14ac:dyDescent="0.25">
      <c r="A64" s="86" t="s">
        <v>142</v>
      </c>
      <c r="B64" s="50" t="s">
        <v>79</v>
      </c>
      <c r="C64" s="50">
        <v>40328</v>
      </c>
      <c r="D64" s="49" t="s">
        <v>54</v>
      </c>
      <c r="E64" s="31" t="s">
        <v>53</v>
      </c>
      <c r="F64" s="23">
        <v>193.71</v>
      </c>
      <c r="G64" s="17">
        <f t="shared" si="10"/>
        <v>14.94</v>
      </c>
      <c r="H64" s="21">
        <f t="shared" si="11"/>
        <v>2894.0273999999999</v>
      </c>
      <c r="I64" s="54">
        <f>H64/$H$93</f>
        <v>6.1426179320584204E-3</v>
      </c>
      <c r="J64" s="5">
        <v>11.21</v>
      </c>
      <c r="K64" s="5">
        <f t="shared" si="1"/>
        <v>14.937325000000001</v>
      </c>
    </row>
    <row r="65" spans="1:11" x14ac:dyDescent="0.25">
      <c r="A65" s="11" t="s">
        <v>143</v>
      </c>
      <c r="B65" s="80"/>
      <c r="C65" s="81"/>
      <c r="D65" s="26" t="s">
        <v>144</v>
      </c>
      <c r="E65" s="83"/>
      <c r="F65" s="83"/>
      <c r="G65" s="83"/>
      <c r="H65" s="83"/>
      <c r="I65" s="84"/>
    </row>
    <row r="66" spans="1:11" ht="38.25" x14ac:dyDescent="0.25">
      <c r="A66" s="86" t="s">
        <v>145</v>
      </c>
      <c r="B66" s="50" t="s">
        <v>79</v>
      </c>
      <c r="C66" s="50">
        <v>50602</v>
      </c>
      <c r="D66" s="49" t="s">
        <v>146</v>
      </c>
      <c r="E66" s="31" t="s">
        <v>45</v>
      </c>
      <c r="F66" s="23">
        <f>199.48+(104*2.5)</f>
        <v>459.48</v>
      </c>
      <c r="G66" s="17">
        <f t="shared" si="10"/>
        <v>112.04</v>
      </c>
      <c r="H66" s="21">
        <f t="shared" si="11"/>
        <v>51480.139200000005</v>
      </c>
      <c r="I66" s="54">
        <f>H66/$H$93</f>
        <v>0.10926739193788686</v>
      </c>
      <c r="J66" s="5">
        <v>84.08</v>
      </c>
      <c r="K66" s="5">
        <f t="shared" si="1"/>
        <v>112.03659999999999</v>
      </c>
    </row>
    <row r="67" spans="1:11" x14ac:dyDescent="0.25">
      <c r="A67" s="9"/>
      <c r="B67" s="10"/>
      <c r="C67" s="10"/>
      <c r="D67" s="12"/>
      <c r="E67" s="106" t="s">
        <v>147</v>
      </c>
      <c r="F67" s="107"/>
      <c r="G67" s="107"/>
      <c r="H67" s="52">
        <f>SUM(H55:H66)</f>
        <v>75220.157800000001</v>
      </c>
      <c r="I67" s="53">
        <f>H67/$H$93</f>
        <v>0.15965594871511724</v>
      </c>
    </row>
    <row r="68" spans="1:11" x14ac:dyDescent="0.25">
      <c r="A68" s="9"/>
      <c r="B68" s="10"/>
      <c r="C68" s="10"/>
      <c r="D68" s="12"/>
      <c r="E68" s="106" t="s">
        <v>148</v>
      </c>
      <c r="F68" s="107"/>
      <c r="G68" s="107"/>
      <c r="H68" s="52">
        <f>H37+H52+H67</f>
        <v>126557.20120000001</v>
      </c>
      <c r="I68" s="53">
        <f>H68/$H$93</f>
        <v>0.26861961760356712</v>
      </c>
    </row>
    <row r="69" spans="1:11" x14ac:dyDescent="0.25">
      <c r="A69" s="11">
        <v>4</v>
      </c>
      <c r="B69" s="91"/>
      <c r="C69" s="92"/>
      <c r="D69" s="95" t="s">
        <v>150</v>
      </c>
      <c r="E69" s="101"/>
      <c r="F69" s="101"/>
      <c r="G69" s="101"/>
      <c r="H69" s="101"/>
      <c r="I69" s="102"/>
    </row>
    <row r="70" spans="1:11" x14ac:dyDescent="0.25">
      <c r="A70" s="11" t="s">
        <v>14</v>
      </c>
      <c r="B70" s="91"/>
      <c r="C70" s="92"/>
      <c r="D70" s="95" t="s">
        <v>57</v>
      </c>
      <c r="E70" s="96"/>
      <c r="F70" s="96"/>
      <c r="G70" s="96"/>
      <c r="H70" s="96"/>
      <c r="I70" s="97"/>
    </row>
    <row r="71" spans="1:11" x14ac:dyDescent="0.25">
      <c r="A71" s="11" t="s">
        <v>149</v>
      </c>
      <c r="B71" s="91"/>
      <c r="C71" s="92"/>
      <c r="D71" s="88" t="s">
        <v>57</v>
      </c>
      <c r="E71" s="89"/>
      <c r="F71" s="89"/>
      <c r="G71" s="89"/>
      <c r="H71" s="89"/>
      <c r="I71" s="90"/>
    </row>
    <row r="72" spans="1:11" ht="25.5" x14ac:dyDescent="0.25">
      <c r="A72" s="93" t="s">
        <v>151</v>
      </c>
      <c r="B72" s="50" t="s">
        <v>79</v>
      </c>
      <c r="C72" s="50">
        <v>120101</v>
      </c>
      <c r="D72" s="49" t="s">
        <v>58</v>
      </c>
      <c r="E72" s="31" t="s">
        <v>45</v>
      </c>
      <c r="F72" s="23">
        <v>395.84</v>
      </c>
      <c r="G72" s="17">
        <f t="shared" ref="G72:G82" si="13">ROUND(K72,2)</f>
        <v>9.4700000000000006</v>
      </c>
      <c r="H72" s="21">
        <f t="shared" ref="H72:H82" si="14">SUM(G72*F72)</f>
        <v>3748.6048000000001</v>
      </c>
      <c r="I72" s="54">
        <f>H72/$H$93</f>
        <v>7.9564716853338258E-3</v>
      </c>
      <c r="J72" s="5">
        <v>7.11</v>
      </c>
      <c r="K72" s="5">
        <f t="shared" si="1"/>
        <v>9.4740750000000009</v>
      </c>
    </row>
    <row r="73" spans="1:11" ht="25.5" x14ac:dyDescent="0.25">
      <c r="A73" s="93" t="s">
        <v>152</v>
      </c>
      <c r="B73" s="50" t="s">
        <v>79</v>
      </c>
      <c r="C73" s="50">
        <v>120303</v>
      </c>
      <c r="D73" s="49" t="s">
        <v>59</v>
      </c>
      <c r="E73" s="31" t="s">
        <v>45</v>
      </c>
      <c r="F73" s="23">
        <v>580.70000000000005</v>
      </c>
      <c r="G73" s="17">
        <f t="shared" si="13"/>
        <v>77.3</v>
      </c>
      <c r="H73" s="21">
        <f t="shared" si="14"/>
        <v>44888.11</v>
      </c>
      <c r="I73" s="54">
        <f>H73/$H$93</f>
        <v>9.5275707970909645E-2</v>
      </c>
      <c r="J73" s="5">
        <v>58.01</v>
      </c>
      <c r="K73" s="5">
        <f t="shared" si="1"/>
        <v>77.298324999999991</v>
      </c>
    </row>
    <row r="74" spans="1:11" ht="25.5" x14ac:dyDescent="0.25">
      <c r="A74" s="93" t="s">
        <v>153</v>
      </c>
      <c r="B74" s="50" t="s">
        <v>79</v>
      </c>
      <c r="C74" s="50">
        <v>10246</v>
      </c>
      <c r="D74" s="49" t="s">
        <v>156</v>
      </c>
      <c r="E74" s="31" t="s">
        <v>45</v>
      </c>
      <c r="F74" s="23">
        <v>1222.73</v>
      </c>
      <c r="G74" s="17">
        <f t="shared" si="13"/>
        <v>4.82</v>
      </c>
      <c r="H74" s="21">
        <f t="shared" si="14"/>
        <v>5893.5586000000003</v>
      </c>
      <c r="I74" s="54">
        <f>H74/$H$93</f>
        <v>1.2509169311941249E-2</v>
      </c>
      <c r="J74" s="5">
        <v>3.62</v>
      </c>
      <c r="K74" s="5">
        <f t="shared" si="1"/>
        <v>4.8236499999999998</v>
      </c>
    </row>
    <row r="75" spans="1:11" ht="25.5" x14ac:dyDescent="0.25">
      <c r="A75" s="93" t="s">
        <v>154</v>
      </c>
      <c r="B75" s="50" t="s">
        <v>79</v>
      </c>
      <c r="C75" s="50">
        <v>190106</v>
      </c>
      <c r="D75" s="49" t="s">
        <v>60</v>
      </c>
      <c r="E75" s="31" t="s">
        <v>45</v>
      </c>
      <c r="F75" s="220">
        <v>2724.7</v>
      </c>
      <c r="G75" s="17">
        <f t="shared" si="13"/>
        <v>34.630000000000003</v>
      </c>
      <c r="H75" s="21">
        <f t="shared" si="14"/>
        <v>94356.361000000004</v>
      </c>
      <c r="I75" s="54">
        <f>H75/$H$93</f>
        <v>0.20027283607694171</v>
      </c>
      <c r="J75" s="5">
        <v>25.99</v>
      </c>
      <c r="K75" s="5">
        <f t="shared" ref="K75:K91" si="15">J75*1.3325</f>
        <v>34.631675000000001</v>
      </c>
    </row>
    <row r="76" spans="1:11" x14ac:dyDescent="0.25">
      <c r="A76" s="9"/>
      <c r="B76" s="10"/>
      <c r="C76" s="10"/>
      <c r="D76" s="12"/>
      <c r="E76" s="106" t="s">
        <v>155</v>
      </c>
      <c r="F76" s="107"/>
      <c r="G76" s="107"/>
      <c r="H76" s="52">
        <f>SUM(H72:H75)</f>
        <v>148886.63440000001</v>
      </c>
      <c r="I76" s="53">
        <f>H76/$H$93</f>
        <v>0.31601418504512646</v>
      </c>
    </row>
    <row r="77" spans="1:11" x14ac:dyDescent="0.25">
      <c r="A77" s="11" t="s">
        <v>23</v>
      </c>
      <c r="B77" s="91"/>
      <c r="C77" s="92"/>
      <c r="D77" s="95" t="s">
        <v>158</v>
      </c>
      <c r="E77" s="96"/>
      <c r="F77" s="96"/>
      <c r="G77" s="96"/>
      <c r="H77" s="96"/>
      <c r="I77" s="97"/>
    </row>
    <row r="78" spans="1:11" x14ac:dyDescent="0.25">
      <c r="A78" s="11" t="s">
        <v>157</v>
      </c>
      <c r="B78" s="91"/>
      <c r="C78" s="92"/>
      <c r="D78" s="88" t="s">
        <v>158</v>
      </c>
      <c r="E78" s="89"/>
      <c r="F78" s="89"/>
      <c r="G78" s="89"/>
      <c r="H78" s="89"/>
      <c r="I78" s="90"/>
    </row>
    <row r="79" spans="1:11" ht="25.5" x14ac:dyDescent="0.25">
      <c r="A79" s="93" t="s">
        <v>159</v>
      </c>
      <c r="B79" s="50" t="s">
        <v>100</v>
      </c>
      <c r="C79" s="50">
        <v>200714</v>
      </c>
      <c r="D79" s="49" t="s">
        <v>164</v>
      </c>
      <c r="E79" s="31" t="s">
        <v>45</v>
      </c>
      <c r="F79" s="23">
        <v>470.66</v>
      </c>
      <c r="G79" s="17">
        <f t="shared" si="13"/>
        <v>22.04</v>
      </c>
      <c r="H79" s="21">
        <f>SUM(G79*F79)+0.01</f>
        <v>10373.356400000001</v>
      </c>
      <c r="I79" s="54">
        <f t="shared" ref="I79:I86" si="16">H79/$H$93</f>
        <v>2.201760945258258E-2</v>
      </c>
      <c r="J79" s="5">
        <v>16.54</v>
      </c>
      <c r="K79" s="5">
        <f t="shared" si="15"/>
        <v>22.039549999999998</v>
      </c>
    </row>
    <row r="80" spans="1:11" ht="38.25" x14ac:dyDescent="0.25">
      <c r="A80" s="93" t="s">
        <v>160</v>
      </c>
      <c r="B80" s="50" t="s">
        <v>79</v>
      </c>
      <c r="C80" s="50">
        <v>200206</v>
      </c>
      <c r="D80" s="49" t="s">
        <v>62</v>
      </c>
      <c r="E80" s="31" t="s">
        <v>45</v>
      </c>
      <c r="F80" s="23">
        <v>470.66</v>
      </c>
      <c r="G80" s="17">
        <f t="shared" si="13"/>
        <v>130.38999999999999</v>
      </c>
      <c r="H80" s="21">
        <f t="shared" si="14"/>
        <v>61369.357399999994</v>
      </c>
      <c r="I80" s="54">
        <f t="shared" si="16"/>
        <v>0.13025741057052262</v>
      </c>
      <c r="J80" s="5">
        <v>97.85</v>
      </c>
      <c r="K80" s="5">
        <f t="shared" si="15"/>
        <v>130.38512499999999</v>
      </c>
    </row>
    <row r="81" spans="1:12" ht="38.25" x14ac:dyDescent="0.25">
      <c r="A81" s="93" t="s">
        <v>161</v>
      </c>
      <c r="B81" s="50" t="s">
        <v>79</v>
      </c>
      <c r="C81" s="50">
        <v>200209</v>
      </c>
      <c r="D81" s="49" t="s">
        <v>63</v>
      </c>
      <c r="E81" s="31" t="s">
        <v>45</v>
      </c>
      <c r="F81" s="23">
        <f>184.49-F83</f>
        <v>162.83000000000001</v>
      </c>
      <c r="G81" s="17">
        <f t="shared" si="13"/>
        <v>198.82</v>
      </c>
      <c r="H81" s="21">
        <f t="shared" si="14"/>
        <v>32373.8606</v>
      </c>
      <c r="I81" s="54">
        <f t="shared" si="16"/>
        <v>6.8714020002547171E-2</v>
      </c>
      <c r="J81" s="5">
        <v>149.21</v>
      </c>
      <c r="K81" s="5">
        <f t="shared" si="15"/>
        <v>198.82232500000001</v>
      </c>
    </row>
    <row r="82" spans="1:12" ht="25.5" x14ac:dyDescent="0.25">
      <c r="A82" s="93" t="s">
        <v>162</v>
      </c>
      <c r="B82" s="50" t="s">
        <v>79</v>
      </c>
      <c r="C82" s="50">
        <v>200202</v>
      </c>
      <c r="D82" s="49" t="s">
        <v>61</v>
      </c>
      <c r="E82" s="31" t="s">
        <v>46</v>
      </c>
      <c r="F82" s="23">
        <v>8</v>
      </c>
      <c r="G82" s="17">
        <f t="shared" si="13"/>
        <v>82.14</v>
      </c>
      <c r="H82" s="21">
        <f t="shared" si="14"/>
        <v>657.12</v>
      </c>
      <c r="I82" s="54">
        <f t="shared" si="16"/>
        <v>1.3947473667713821E-3</v>
      </c>
      <c r="J82" s="5">
        <v>61.64</v>
      </c>
      <c r="K82" s="5">
        <f t="shared" si="15"/>
        <v>82.135300000000001</v>
      </c>
    </row>
    <row r="83" spans="1:12" ht="38.25" x14ac:dyDescent="0.25">
      <c r="A83" s="93" t="s">
        <v>165</v>
      </c>
      <c r="B83" s="50" t="s">
        <v>79</v>
      </c>
      <c r="C83" s="50">
        <v>200253</v>
      </c>
      <c r="D83" s="49" t="s">
        <v>36</v>
      </c>
      <c r="E83" s="31" t="s">
        <v>45</v>
      </c>
      <c r="F83" s="23">
        <v>21.66</v>
      </c>
      <c r="G83" s="17">
        <f t="shared" ref="G83" si="17">ROUND(K83,2)</f>
        <v>106.53</v>
      </c>
      <c r="H83" s="21">
        <f t="shared" ref="H83" si="18">SUM(G83*F83)</f>
        <v>2307.4398000000001</v>
      </c>
      <c r="I83" s="54">
        <f t="shared" si="16"/>
        <v>4.8975766755440173E-3</v>
      </c>
      <c r="J83" s="5">
        <v>79.95</v>
      </c>
      <c r="K83" s="5">
        <f t="shared" si="15"/>
        <v>106.53337500000001</v>
      </c>
    </row>
    <row r="84" spans="1:12" ht="25.5" x14ac:dyDescent="0.25">
      <c r="A84" s="103" t="s">
        <v>176</v>
      </c>
      <c r="B84" s="50" t="s">
        <v>79</v>
      </c>
      <c r="C84" s="50">
        <v>190603</v>
      </c>
      <c r="D84" s="49" t="s">
        <v>177</v>
      </c>
      <c r="E84" s="31" t="s">
        <v>45</v>
      </c>
      <c r="F84" s="23">
        <v>1360.51</v>
      </c>
      <c r="G84" s="17">
        <f t="shared" ref="G84" si="19">ROUND(K84,2)</f>
        <v>28.53</v>
      </c>
      <c r="H84" s="21">
        <f t="shared" ref="H84" si="20">SUM(G84*F84)</f>
        <v>38815.350299999998</v>
      </c>
      <c r="I84" s="54">
        <f t="shared" ref="I84" si="21">H84/$H$93</f>
        <v>8.2386181551670587E-2</v>
      </c>
      <c r="J84" s="5">
        <v>21.41</v>
      </c>
      <c r="K84" s="5">
        <f t="shared" si="15"/>
        <v>28.528825000000001</v>
      </c>
    </row>
    <row r="85" spans="1:12" x14ac:dyDescent="0.25">
      <c r="A85" s="9"/>
      <c r="B85" s="10"/>
      <c r="C85" s="10"/>
      <c r="D85" s="12"/>
      <c r="E85" s="106" t="s">
        <v>163</v>
      </c>
      <c r="F85" s="107"/>
      <c r="G85" s="107"/>
      <c r="H85" s="52">
        <f>SUM(H79:H84)</f>
        <v>145896.48449999999</v>
      </c>
      <c r="I85" s="53">
        <f t="shared" si="16"/>
        <v>0.30966754561963838</v>
      </c>
    </row>
    <row r="86" spans="1:12" x14ac:dyDescent="0.25">
      <c r="A86" s="9"/>
      <c r="B86" s="10"/>
      <c r="C86" s="10"/>
      <c r="D86" s="12"/>
      <c r="E86" s="106" t="s">
        <v>166</v>
      </c>
      <c r="F86" s="107"/>
      <c r="G86" s="107"/>
      <c r="H86" s="52">
        <f>H76+H85</f>
        <v>294783.1189</v>
      </c>
      <c r="I86" s="53">
        <f t="shared" si="16"/>
        <v>0.62568173066476485</v>
      </c>
    </row>
    <row r="87" spans="1:12" x14ac:dyDescent="0.25">
      <c r="A87" s="11">
        <v>5</v>
      </c>
      <c r="B87" s="91"/>
      <c r="C87" s="92"/>
      <c r="D87" s="95" t="s">
        <v>167</v>
      </c>
      <c r="E87" s="101"/>
      <c r="F87" s="101"/>
      <c r="G87" s="101"/>
      <c r="H87" s="101"/>
      <c r="I87" s="102"/>
    </row>
    <row r="88" spans="1:12" x14ac:dyDescent="0.25">
      <c r="A88" s="11" t="s">
        <v>24</v>
      </c>
      <c r="B88" s="91"/>
      <c r="C88" s="92"/>
      <c r="D88" s="95" t="s">
        <v>167</v>
      </c>
      <c r="E88" s="96"/>
      <c r="F88" s="96"/>
      <c r="G88" s="96"/>
      <c r="H88" s="96"/>
      <c r="I88" s="97"/>
    </row>
    <row r="89" spans="1:12" x14ac:dyDescent="0.25">
      <c r="A89" s="11" t="s">
        <v>168</v>
      </c>
      <c r="B89" s="91"/>
      <c r="C89" s="92"/>
      <c r="D89" s="88" t="s">
        <v>167</v>
      </c>
      <c r="E89" s="89"/>
      <c r="F89" s="89"/>
      <c r="G89" s="89"/>
      <c r="H89" s="89"/>
      <c r="I89" s="90"/>
    </row>
    <row r="90" spans="1:12" ht="25.5" x14ac:dyDescent="0.25">
      <c r="A90" s="86" t="s">
        <v>169</v>
      </c>
      <c r="B90" s="50" t="s">
        <v>79</v>
      </c>
      <c r="C90" s="50">
        <v>210302</v>
      </c>
      <c r="D90" s="49" t="s">
        <v>173</v>
      </c>
      <c r="E90" s="31" t="s">
        <v>45</v>
      </c>
      <c r="F90" s="23">
        <v>24</v>
      </c>
      <c r="G90" s="17">
        <f t="shared" si="10"/>
        <v>375.07</v>
      </c>
      <c r="H90" s="21">
        <f t="shared" si="11"/>
        <v>9001.68</v>
      </c>
      <c r="I90" s="54">
        <f>H90/$H$93</f>
        <v>1.9106205071400376E-2</v>
      </c>
      <c r="J90" s="5">
        <v>281.48</v>
      </c>
      <c r="K90" s="5">
        <f t="shared" si="15"/>
        <v>375.07210000000003</v>
      </c>
    </row>
    <row r="91" spans="1:12" x14ac:dyDescent="0.25">
      <c r="A91" s="93" t="s">
        <v>170</v>
      </c>
      <c r="B91" s="50" t="s">
        <v>79</v>
      </c>
      <c r="C91" s="50">
        <v>200402</v>
      </c>
      <c r="D91" s="49" t="s">
        <v>171</v>
      </c>
      <c r="E91" s="31" t="s">
        <v>45</v>
      </c>
      <c r="F91" s="23">
        <v>470.66</v>
      </c>
      <c r="G91" s="17">
        <f t="shared" si="10"/>
        <v>1.57</v>
      </c>
      <c r="H91" s="21">
        <f t="shared" si="11"/>
        <v>738.9362000000001</v>
      </c>
      <c r="I91" s="54">
        <f>H91/$H$93</f>
        <v>1.5684035171080648E-3</v>
      </c>
      <c r="J91" s="5">
        <v>1.18</v>
      </c>
      <c r="K91" s="5">
        <f t="shared" si="15"/>
        <v>1.5723499999999999</v>
      </c>
    </row>
    <row r="92" spans="1:12" x14ac:dyDescent="0.25">
      <c r="A92" s="9"/>
      <c r="B92" s="10"/>
      <c r="C92" s="10"/>
      <c r="D92" s="12"/>
      <c r="E92" s="106" t="s">
        <v>172</v>
      </c>
      <c r="F92" s="107"/>
      <c r="G92" s="107"/>
      <c r="H92" s="52">
        <f>SUM(H90:H91)</f>
        <v>9740.6162000000004</v>
      </c>
      <c r="I92" s="53">
        <f>H92/$H$93</f>
        <v>2.067460858850844E-2</v>
      </c>
    </row>
    <row r="93" spans="1:12" ht="16.5" thickBot="1" x14ac:dyDescent="0.3">
      <c r="A93" s="28"/>
      <c r="B93" s="29"/>
      <c r="C93" s="29"/>
      <c r="D93" s="29"/>
      <c r="E93" s="30" t="s">
        <v>11</v>
      </c>
      <c r="F93" s="30"/>
      <c r="G93" s="30"/>
      <c r="H93" s="22">
        <f>H19+H31+H68+H86+H92</f>
        <v>471139.08630000002</v>
      </c>
      <c r="I93" s="25">
        <f>H93/$H$93</f>
        <v>1</v>
      </c>
      <c r="L93" s="57"/>
    </row>
    <row r="94" spans="1:12" x14ac:dyDescent="0.25">
      <c r="A94" s="13"/>
      <c r="B94" s="14"/>
      <c r="C94" s="15"/>
      <c r="D94" s="14"/>
      <c r="E94" s="14"/>
      <c r="F94" s="16"/>
      <c r="G94" s="16"/>
      <c r="H94" s="14"/>
    </row>
    <row r="95" spans="1:12" x14ac:dyDescent="0.25">
      <c r="A95" s="27"/>
      <c r="B95" s="27"/>
      <c r="C95" s="27"/>
      <c r="D95" s="27"/>
      <c r="E95" s="27"/>
      <c r="F95" s="27"/>
      <c r="G95" s="27"/>
      <c r="H95" s="27"/>
      <c r="I95" s="27"/>
    </row>
    <row r="96" spans="1:12" x14ac:dyDescent="0.25">
      <c r="A96" s="125" t="s">
        <v>37</v>
      </c>
      <c r="B96" s="125"/>
      <c r="C96" s="125"/>
      <c r="D96" s="125"/>
      <c r="E96" s="125"/>
      <c r="F96" s="125"/>
      <c r="G96" s="125"/>
      <c r="H96" s="125"/>
      <c r="I96" s="125"/>
    </row>
    <row r="97" spans="1:9" x14ac:dyDescent="0.25">
      <c r="A97" s="126" t="s">
        <v>38</v>
      </c>
      <c r="B97" s="126"/>
      <c r="C97" s="126"/>
      <c r="D97" s="126"/>
      <c r="E97" s="126"/>
      <c r="F97" s="126"/>
      <c r="G97" s="126"/>
      <c r="H97" s="126"/>
      <c r="I97" s="126"/>
    </row>
  </sheetData>
  <mergeCells count="35">
    <mergeCell ref="A1:I1"/>
    <mergeCell ref="A2:I2"/>
    <mergeCell ref="E11:G11"/>
    <mergeCell ref="E31:G31"/>
    <mergeCell ref="A3:G3"/>
    <mergeCell ref="A4:G4"/>
    <mergeCell ref="D7:I7"/>
    <mergeCell ref="D20:I20"/>
    <mergeCell ref="B20:C20"/>
    <mergeCell ref="B7:C7"/>
    <mergeCell ref="B8:C8"/>
    <mergeCell ref="D8:I8"/>
    <mergeCell ref="D12:I12"/>
    <mergeCell ref="I3:I5"/>
    <mergeCell ref="H4:H5"/>
    <mergeCell ref="A96:I96"/>
    <mergeCell ref="A97:I97"/>
    <mergeCell ref="E37:G37"/>
    <mergeCell ref="E52:G52"/>
    <mergeCell ref="E86:G86"/>
    <mergeCell ref="E92:G92"/>
    <mergeCell ref="A5:G5"/>
    <mergeCell ref="E19:G19"/>
    <mergeCell ref="D21:I21"/>
    <mergeCell ref="D22:I22"/>
    <mergeCell ref="E67:G67"/>
    <mergeCell ref="E68:G68"/>
    <mergeCell ref="B13:C13"/>
    <mergeCell ref="D13:I13"/>
    <mergeCell ref="E18:G18"/>
    <mergeCell ref="E76:G76"/>
    <mergeCell ref="E85:G85"/>
    <mergeCell ref="B9:C9"/>
    <mergeCell ref="D9:I9"/>
    <mergeCell ref="B12:C12"/>
  </mergeCells>
  <phoneticPr fontId="19" type="noConversion"/>
  <pageMargins left="0.7" right="0.7" top="0.75" bottom="0.75" header="0.3" footer="0.3"/>
  <pageSetup paperSize="9"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G31"/>
  <sheetViews>
    <sheetView showGridLines="0" view="pageBreakPreview" zoomScale="80" zoomScaleNormal="100" zoomScaleSheetLayoutView="80" workbookViewId="0">
      <selection activeCell="B34" sqref="B34"/>
    </sheetView>
  </sheetViews>
  <sheetFormatPr defaultRowHeight="12.75" x14ac:dyDescent="0.2"/>
  <cols>
    <col min="1" max="1" width="9.42578125" style="1" bestFit="1" customWidth="1"/>
    <col min="2" max="2" width="22" style="1" customWidth="1"/>
    <col min="3" max="3" width="14.5703125" style="1" bestFit="1" customWidth="1"/>
    <col min="4" max="4" width="8.5703125" style="1" bestFit="1" customWidth="1"/>
    <col min="5" max="10" width="4.28515625" style="1" customWidth="1"/>
    <col min="11" max="13" width="4.140625" style="1" customWidth="1"/>
    <col min="14" max="14" width="4.28515625" style="1" customWidth="1"/>
    <col min="15" max="20" width="4.140625" style="1" customWidth="1"/>
    <col min="21" max="21" width="4.28515625" style="1" bestFit="1" customWidth="1"/>
    <col min="22" max="22" width="4.28515625" style="1" customWidth="1"/>
    <col min="23" max="24" width="4.140625" style="1" customWidth="1"/>
    <col min="25" max="25" width="14.28515625" style="1" bestFit="1" customWidth="1"/>
    <col min="26" max="26" width="15.140625" style="1" bestFit="1" customWidth="1"/>
    <col min="27" max="27" width="15.28515625" style="1" bestFit="1" customWidth="1"/>
    <col min="28" max="30" width="12.140625" style="1" bestFit="1" customWidth="1"/>
    <col min="31" max="31" width="14.7109375" style="1" bestFit="1" customWidth="1"/>
    <col min="32" max="32" width="12.140625" style="1" bestFit="1" customWidth="1"/>
    <col min="33" max="33" width="11" style="1" bestFit="1" customWidth="1"/>
    <col min="34" max="258" width="9.140625" style="1"/>
    <col min="259" max="259" width="9.42578125" style="1" bestFit="1" customWidth="1"/>
    <col min="260" max="260" width="25.85546875" style="1" customWidth="1"/>
    <col min="261" max="261" width="13.7109375" style="1" bestFit="1" customWidth="1"/>
    <col min="262" max="262" width="9.140625" style="1" customWidth="1"/>
    <col min="263" max="263" width="10" style="1" bestFit="1" customWidth="1"/>
    <col min="264" max="264" width="8.28515625" style="1" customWidth="1"/>
    <col min="265" max="265" width="10" style="1" bestFit="1" customWidth="1"/>
    <col min="266" max="266" width="7.5703125" style="1" customWidth="1"/>
    <col min="267" max="267" width="11" style="1" bestFit="1" customWidth="1"/>
    <col min="268" max="268" width="8.28515625" style="1" customWidth="1"/>
    <col min="269" max="269" width="11" style="1" bestFit="1" customWidth="1"/>
    <col min="270" max="270" width="8" style="1" customWidth="1"/>
    <col min="271" max="271" width="11.140625" style="1" customWidth="1"/>
    <col min="272" max="272" width="8.5703125" style="1" customWidth="1"/>
    <col min="273" max="514" width="9.140625" style="1"/>
    <col min="515" max="515" width="9.42578125" style="1" bestFit="1" customWidth="1"/>
    <col min="516" max="516" width="25.85546875" style="1" customWidth="1"/>
    <col min="517" max="517" width="13.7109375" style="1" bestFit="1" customWidth="1"/>
    <col min="518" max="518" width="9.140625" style="1" customWidth="1"/>
    <col min="519" max="519" width="10" style="1" bestFit="1" customWidth="1"/>
    <col min="520" max="520" width="8.28515625" style="1" customWidth="1"/>
    <col min="521" max="521" width="10" style="1" bestFit="1" customWidth="1"/>
    <col min="522" max="522" width="7.5703125" style="1" customWidth="1"/>
    <col min="523" max="523" width="11" style="1" bestFit="1" customWidth="1"/>
    <col min="524" max="524" width="8.28515625" style="1" customWidth="1"/>
    <col min="525" max="525" width="11" style="1" bestFit="1" customWidth="1"/>
    <col min="526" max="526" width="8" style="1" customWidth="1"/>
    <col min="527" max="527" width="11.140625" style="1" customWidth="1"/>
    <col min="528" max="528" width="8.5703125" style="1" customWidth="1"/>
    <col min="529" max="770" width="9.140625" style="1"/>
    <col min="771" max="771" width="9.42578125" style="1" bestFit="1" customWidth="1"/>
    <col min="772" max="772" width="25.85546875" style="1" customWidth="1"/>
    <col min="773" max="773" width="13.7109375" style="1" bestFit="1" customWidth="1"/>
    <col min="774" max="774" width="9.140625" style="1" customWidth="1"/>
    <col min="775" max="775" width="10" style="1" bestFit="1" customWidth="1"/>
    <col min="776" max="776" width="8.28515625" style="1" customWidth="1"/>
    <col min="777" max="777" width="10" style="1" bestFit="1" customWidth="1"/>
    <col min="778" max="778" width="7.5703125" style="1" customWidth="1"/>
    <col min="779" max="779" width="11" style="1" bestFit="1" customWidth="1"/>
    <col min="780" max="780" width="8.28515625" style="1" customWidth="1"/>
    <col min="781" max="781" width="11" style="1" bestFit="1" customWidth="1"/>
    <col min="782" max="782" width="8" style="1" customWidth="1"/>
    <col min="783" max="783" width="11.140625" style="1" customWidth="1"/>
    <col min="784" max="784" width="8.5703125" style="1" customWidth="1"/>
    <col min="785" max="1026" width="9.140625" style="1"/>
    <col min="1027" max="1027" width="9.42578125" style="1" bestFit="1" customWidth="1"/>
    <col min="1028" max="1028" width="25.85546875" style="1" customWidth="1"/>
    <col min="1029" max="1029" width="13.7109375" style="1" bestFit="1" customWidth="1"/>
    <col min="1030" max="1030" width="9.140625" style="1" customWidth="1"/>
    <col min="1031" max="1031" width="10" style="1" bestFit="1" customWidth="1"/>
    <col min="1032" max="1032" width="8.28515625" style="1" customWidth="1"/>
    <col min="1033" max="1033" width="10" style="1" bestFit="1" customWidth="1"/>
    <col min="1034" max="1034" width="7.5703125" style="1" customWidth="1"/>
    <col min="1035" max="1035" width="11" style="1" bestFit="1" customWidth="1"/>
    <col min="1036" max="1036" width="8.28515625" style="1" customWidth="1"/>
    <col min="1037" max="1037" width="11" style="1" bestFit="1" customWidth="1"/>
    <col min="1038" max="1038" width="8" style="1" customWidth="1"/>
    <col min="1039" max="1039" width="11.140625" style="1" customWidth="1"/>
    <col min="1040" max="1040" width="8.5703125" style="1" customWidth="1"/>
    <col min="1041" max="1282" width="9.140625" style="1"/>
    <col min="1283" max="1283" width="9.42578125" style="1" bestFit="1" customWidth="1"/>
    <col min="1284" max="1284" width="25.85546875" style="1" customWidth="1"/>
    <col min="1285" max="1285" width="13.7109375" style="1" bestFit="1" customWidth="1"/>
    <col min="1286" max="1286" width="9.140625" style="1" customWidth="1"/>
    <col min="1287" max="1287" width="10" style="1" bestFit="1" customWidth="1"/>
    <col min="1288" max="1288" width="8.28515625" style="1" customWidth="1"/>
    <col min="1289" max="1289" width="10" style="1" bestFit="1" customWidth="1"/>
    <col min="1290" max="1290" width="7.5703125" style="1" customWidth="1"/>
    <col min="1291" max="1291" width="11" style="1" bestFit="1" customWidth="1"/>
    <col min="1292" max="1292" width="8.28515625" style="1" customWidth="1"/>
    <col min="1293" max="1293" width="11" style="1" bestFit="1" customWidth="1"/>
    <col min="1294" max="1294" width="8" style="1" customWidth="1"/>
    <col min="1295" max="1295" width="11.140625" style="1" customWidth="1"/>
    <col min="1296" max="1296" width="8.5703125" style="1" customWidth="1"/>
    <col min="1297" max="1538" width="9.140625" style="1"/>
    <col min="1539" max="1539" width="9.42578125" style="1" bestFit="1" customWidth="1"/>
    <col min="1540" max="1540" width="25.85546875" style="1" customWidth="1"/>
    <col min="1541" max="1541" width="13.7109375" style="1" bestFit="1" customWidth="1"/>
    <col min="1542" max="1542" width="9.140625" style="1" customWidth="1"/>
    <col min="1543" max="1543" width="10" style="1" bestFit="1" customWidth="1"/>
    <col min="1544" max="1544" width="8.28515625" style="1" customWidth="1"/>
    <col min="1545" max="1545" width="10" style="1" bestFit="1" customWidth="1"/>
    <col min="1546" max="1546" width="7.5703125" style="1" customWidth="1"/>
    <col min="1547" max="1547" width="11" style="1" bestFit="1" customWidth="1"/>
    <col min="1548" max="1548" width="8.28515625" style="1" customWidth="1"/>
    <col min="1549" max="1549" width="11" style="1" bestFit="1" customWidth="1"/>
    <col min="1550" max="1550" width="8" style="1" customWidth="1"/>
    <col min="1551" max="1551" width="11.140625" style="1" customWidth="1"/>
    <col min="1552" max="1552" width="8.5703125" style="1" customWidth="1"/>
    <col min="1553" max="1794" width="9.140625" style="1"/>
    <col min="1795" max="1795" width="9.42578125" style="1" bestFit="1" customWidth="1"/>
    <col min="1796" max="1796" width="25.85546875" style="1" customWidth="1"/>
    <col min="1797" max="1797" width="13.7109375" style="1" bestFit="1" customWidth="1"/>
    <col min="1798" max="1798" width="9.140625" style="1" customWidth="1"/>
    <col min="1799" max="1799" width="10" style="1" bestFit="1" customWidth="1"/>
    <col min="1800" max="1800" width="8.28515625" style="1" customWidth="1"/>
    <col min="1801" max="1801" width="10" style="1" bestFit="1" customWidth="1"/>
    <col min="1802" max="1802" width="7.5703125" style="1" customWidth="1"/>
    <col min="1803" max="1803" width="11" style="1" bestFit="1" customWidth="1"/>
    <col min="1804" max="1804" width="8.28515625" style="1" customWidth="1"/>
    <col min="1805" max="1805" width="11" style="1" bestFit="1" customWidth="1"/>
    <col min="1806" max="1806" width="8" style="1" customWidth="1"/>
    <col min="1807" max="1807" width="11.140625" style="1" customWidth="1"/>
    <col min="1808" max="1808" width="8.5703125" style="1" customWidth="1"/>
    <col min="1809" max="2050" width="9.140625" style="1"/>
    <col min="2051" max="2051" width="9.42578125" style="1" bestFit="1" customWidth="1"/>
    <col min="2052" max="2052" width="25.85546875" style="1" customWidth="1"/>
    <col min="2053" max="2053" width="13.7109375" style="1" bestFit="1" customWidth="1"/>
    <col min="2054" max="2054" width="9.140625" style="1" customWidth="1"/>
    <col min="2055" max="2055" width="10" style="1" bestFit="1" customWidth="1"/>
    <col min="2056" max="2056" width="8.28515625" style="1" customWidth="1"/>
    <col min="2057" max="2057" width="10" style="1" bestFit="1" customWidth="1"/>
    <col min="2058" max="2058" width="7.5703125" style="1" customWidth="1"/>
    <col min="2059" max="2059" width="11" style="1" bestFit="1" customWidth="1"/>
    <col min="2060" max="2060" width="8.28515625" style="1" customWidth="1"/>
    <col min="2061" max="2061" width="11" style="1" bestFit="1" customWidth="1"/>
    <col min="2062" max="2062" width="8" style="1" customWidth="1"/>
    <col min="2063" max="2063" width="11.140625" style="1" customWidth="1"/>
    <col min="2064" max="2064" width="8.5703125" style="1" customWidth="1"/>
    <col min="2065" max="2306" width="9.140625" style="1"/>
    <col min="2307" max="2307" width="9.42578125" style="1" bestFit="1" customWidth="1"/>
    <col min="2308" max="2308" width="25.85546875" style="1" customWidth="1"/>
    <col min="2309" max="2309" width="13.7109375" style="1" bestFit="1" customWidth="1"/>
    <col min="2310" max="2310" width="9.140625" style="1" customWidth="1"/>
    <col min="2311" max="2311" width="10" style="1" bestFit="1" customWidth="1"/>
    <col min="2312" max="2312" width="8.28515625" style="1" customWidth="1"/>
    <col min="2313" max="2313" width="10" style="1" bestFit="1" customWidth="1"/>
    <col min="2314" max="2314" width="7.5703125" style="1" customWidth="1"/>
    <col min="2315" max="2315" width="11" style="1" bestFit="1" customWidth="1"/>
    <col min="2316" max="2316" width="8.28515625" style="1" customWidth="1"/>
    <col min="2317" max="2317" width="11" style="1" bestFit="1" customWidth="1"/>
    <col min="2318" max="2318" width="8" style="1" customWidth="1"/>
    <col min="2319" max="2319" width="11.140625" style="1" customWidth="1"/>
    <col min="2320" max="2320" width="8.5703125" style="1" customWidth="1"/>
    <col min="2321" max="2562" width="9.140625" style="1"/>
    <col min="2563" max="2563" width="9.42578125" style="1" bestFit="1" customWidth="1"/>
    <col min="2564" max="2564" width="25.85546875" style="1" customWidth="1"/>
    <col min="2565" max="2565" width="13.7109375" style="1" bestFit="1" customWidth="1"/>
    <col min="2566" max="2566" width="9.140625" style="1" customWidth="1"/>
    <col min="2567" max="2567" width="10" style="1" bestFit="1" customWidth="1"/>
    <col min="2568" max="2568" width="8.28515625" style="1" customWidth="1"/>
    <col min="2569" max="2569" width="10" style="1" bestFit="1" customWidth="1"/>
    <col min="2570" max="2570" width="7.5703125" style="1" customWidth="1"/>
    <col min="2571" max="2571" width="11" style="1" bestFit="1" customWidth="1"/>
    <col min="2572" max="2572" width="8.28515625" style="1" customWidth="1"/>
    <col min="2573" max="2573" width="11" style="1" bestFit="1" customWidth="1"/>
    <col min="2574" max="2574" width="8" style="1" customWidth="1"/>
    <col min="2575" max="2575" width="11.140625" style="1" customWidth="1"/>
    <col min="2576" max="2576" width="8.5703125" style="1" customWidth="1"/>
    <col min="2577" max="2818" width="9.140625" style="1"/>
    <col min="2819" max="2819" width="9.42578125" style="1" bestFit="1" customWidth="1"/>
    <col min="2820" max="2820" width="25.85546875" style="1" customWidth="1"/>
    <col min="2821" max="2821" width="13.7109375" style="1" bestFit="1" customWidth="1"/>
    <col min="2822" max="2822" width="9.140625" style="1" customWidth="1"/>
    <col min="2823" max="2823" width="10" style="1" bestFit="1" customWidth="1"/>
    <col min="2824" max="2824" width="8.28515625" style="1" customWidth="1"/>
    <col min="2825" max="2825" width="10" style="1" bestFit="1" customWidth="1"/>
    <col min="2826" max="2826" width="7.5703125" style="1" customWidth="1"/>
    <col min="2827" max="2827" width="11" style="1" bestFit="1" customWidth="1"/>
    <col min="2828" max="2828" width="8.28515625" style="1" customWidth="1"/>
    <col min="2829" max="2829" width="11" style="1" bestFit="1" customWidth="1"/>
    <col min="2830" max="2830" width="8" style="1" customWidth="1"/>
    <col min="2831" max="2831" width="11.140625" style="1" customWidth="1"/>
    <col min="2832" max="2832" width="8.5703125" style="1" customWidth="1"/>
    <col min="2833" max="3074" width="9.140625" style="1"/>
    <col min="3075" max="3075" width="9.42578125" style="1" bestFit="1" customWidth="1"/>
    <col min="3076" max="3076" width="25.85546875" style="1" customWidth="1"/>
    <col min="3077" max="3077" width="13.7109375" style="1" bestFit="1" customWidth="1"/>
    <col min="3078" max="3078" width="9.140625" style="1" customWidth="1"/>
    <col min="3079" max="3079" width="10" style="1" bestFit="1" customWidth="1"/>
    <col min="3080" max="3080" width="8.28515625" style="1" customWidth="1"/>
    <col min="3081" max="3081" width="10" style="1" bestFit="1" customWidth="1"/>
    <col min="3082" max="3082" width="7.5703125" style="1" customWidth="1"/>
    <col min="3083" max="3083" width="11" style="1" bestFit="1" customWidth="1"/>
    <col min="3084" max="3084" width="8.28515625" style="1" customWidth="1"/>
    <col min="3085" max="3085" width="11" style="1" bestFit="1" customWidth="1"/>
    <col min="3086" max="3086" width="8" style="1" customWidth="1"/>
    <col min="3087" max="3087" width="11.140625" style="1" customWidth="1"/>
    <col min="3088" max="3088" width="8.5703125" style="1" customWidth="1"/>
    <col min="3089" max="3330" width="9.140625" style="1"/>
    <col min="3331" max="3331" width="9.42578125" style="1" bestFit="1" customWidth="1"/>
    <col min="3332" max="3332" width="25.85546875" style="1" customWidth="1"/>
    <col min="3333" max="3333" width="13.7109375" style="1" bestFit="1" customWidth="1"/>
    <col min="3334" max="3334" width="9.140625" style="1" customWidth="1"/>
    <col min="3335" max="3335" width="10" style="1" bestFit="1" customWidth="1"/>
    <col min="3336" max="3336" width="8.28515625" style="1" customWidth="1"/>
    <col min="3337" max="3337" width="10" style="1" bestFit="1" customWidth="1"/>
    <col min="3338" max="3338" width="7.5703125" style="1" customWidth="1"/>
    <col min="3339" max="3339" width="11" style="1" bestFit="1" customWidth="1"/>
    <col min="3340" max="3340" width="8.28515625" style="1" customWidth="1"/>
    <col min="3341" max="3341" width="11" style="1" bestFit="1" customWidth="1"/>
    <col min="3342" max="3342" width="8" style="1" customWidth="1"/>
    <col min="3343" max="3343" width="11.140625" style="1" customWidth="1"/>
    <col min="3344" max="3344" width="8.5703125" style="1" customWidth="1"/>
    <col min="3345" max="3586" width="9.140625" style="1"/>
    <col min="3587" max="3587" width="9.42578125" style="1" bestFit="1" customWidth="1"/>
    <col min="3588" max="3588" width="25.85546875" style="1" customWidth="1"/>
    <col min="3589" max="3589" width="13.7109375" style="1" bestFit="1" customWidth="1"/>
    <col min="3590" max="3590" width="9.140625" style="1" customWidth="1"/>
    <col min="3591" max="3591" width="10" style="1" bestFit="1" customWidth="1"/>
    <col min="3592" max="3592" width="8.28515625" style="1" customWidth="1"/>
    <col min="3593" max="3593" width="10" style="1" bestFit="1" customWidth="1"/>
    <col min="3594" max="3594" width="7.5703125" style="1" customWidth="1"/>
    <col min="3595" max="3595" width="11" style="1" bestFit="1" customWidth="1"/>
    <col min="3596" max="3596" width="8.28515625" style="1" customWidth="1"/>
    <col min="3597" max="3597" width="11" style="1" bestFit="1" customWidth="1"/>
    <col min="3598" max="3598" width="8" style="1" customWidth="1"/>
    <col min="3599" max="3599" width="11.140625" style="1" customWidth="1"/>
    <col min="3600" max="3600" width="8.5703125" style="1" customWidth="1"/>
    <col min="3601" max="3842" width="9.140625" style="1"/>
    <col min="3843" max="3843" width="9.42578125" style="1" bestFit="1" customWidth="1"/>
    <col min="3844" max="3844" width="25.85546875" style="1" customWidth="1"/>
    <col min="3845" max="3845" width="13.7109375" style="1" bestFit="1" customWidth="1"/>
    <col min="3846" max="3846" width="9.140625" style="1" customWidth="1"/>
    <col min="3847" max="3847" width="10" style="1" bestFit="1" customWidth="1"/>
    <col min="3848" max="3848" width="8.28515625" style="1" customWidth="1"/>
    <col min="3849" max="3849" width="10" style="1" bestFit="1" customWidth="1"/>
    <col min="3850" max="3850" width="7.5703125" style="1" customWidth="1"/>
    <col min="3851" max="3851" width="11" style="1" bestFit="1" customWidth="1"/>
    <col min="3852" max="3852" width="8.28515625" style="1" customWidth="1"/>
    <col min="3853" max="3853" width="11" style="1" bestFit="1" customWidth="1"/>
    <col min="3854" max="3854" width="8" style="1" customWidth="1"/>
    <col min="3855" max="3855" width="11.140625" style="1" customWidth="1"/>
    <col min="3856" max="3856" width="8.5703125" style="1" customWidth="1"/>
    <col min="3857" max="4098" width="9.140625" style="1"/>
    <col min="4099" max="4099" width="9.42578125" style="1" bestFit="1" customWidth="1"/>
    <col min="4100" max="4100" width="25.85546875" style="1" customWidth="1"/>
    <col min="4101" max="4101" width="13.7109375" style="1" bestFit="1" customWidth="1"/>
    <col min="4102" max="4102" width="9.140625" style="1" customWidth="1"/>
    <col min="4103" max="4103" width="10" style="1" bestFit="1" customWidth="1"/>
    <col min="4104" max="4104" width="8.28515625" style="1" customWidth="1"/>
    <col min="4105" max="4105" width="10" style="1" bestFit="1" customWidth="1"/>
    <col min="4106" max="4106" width="7.5703125" style="1" customWidth="1"/>
    <col min="4107" max="4107" width="11" style="1" bestFit="1" customWidth="1"/>
    <col min="4108" max="4108" width="8.28515625" style="1" customWidth="1"/>
    <col min="4109" max="4109" width="11" style="1" bestFit="1" customWidth="1"/>
    <col min="4110" max="4110" width="8" style="1" customWidth="1"/>
    <col min="4111" max="4111" width="11.140625" style="1" customWidth="1"/>
    <col min="4112" max="4112" width="8.5703125" style="1" customWidth="1"/>
    <col min="4113" max="4354" width="9.140625" style="1"/>
    <col min="4355" max="4355" width="9.42578125" style="1" bestFit="1" customWidth="1"/>
    <col min="4356" max="4356" width="25.85546875" style="1" customWidth="1"/>
    <col min="4357" max="4357" width="13.7109375" style="1" bestFit="1" customWidth="1"/>
    <col min="4358" max="4358" width="9.140625" style="1" customWidth="1"/>
    <col min="4359" max="4359" width="10" style="1" bestFit="1" customWidth="1"/>
    <col min="4360" max="4360" width="8.28515625" style="1" customWidth="1"/>
    <col min="4361" max="4361" width="10" style="1" bestFit="1" customWidth="1"/>
    <col min="4362" max="4362" width="7.5703125" style="1" customWidth="1"/>
    <col min="4363" max="4363" width="11" style="1" bestFit="1" customWidth="1"/>
    <col min="4364" max="4364" width="8.28515625" style="1" customWidth="1"/>
    <col min="4365" max="4365" width="11" style="1" bestFit="1" customWidth="1"/>
    <col min="4366" max="4366" width="8" style="1" customWidth="1"/>
    <col min="4367" max="4367" width="11.140625" style="1" customWidth="1"/>
    <col min="4368" max="4368" width="8.5703125" style="1" customWidth="1"/>
    <col min="4369" max="4610" width="9.140625" style="1"/>
    <col min="4611" max="4611" width="9.42578125" style="1" bestFit="1" customWidth="1"/>
    <col min="4612" max="4612" width="25.85546875" style="1" customWidth="1"/>
    <col min="4613" max="4613" width="13.7109375" style="1" bestFit="1" customWidth="1"/>
    <col min="4614" max="4614" width="9.140625" style="1" customWidth="1"/>
    <col min="4615" max="4615" width="10" style="1" bestFit="1" customWidth="1"/>
    <col min="4616" max="4616" width="8.28515625" style="1" customWidth="1"/>
    <col min="4617" max="4617" width="10" style="1" bestFit="1" customWidth="1"/>
    <col min="4618" max="4618" width="7.5703125" style="1" customWidth="1"/>
    <col min="4619" max="4619" width="11" style="1" bestFit="1" customWidth="1"/>
    <col min="4620" max="4620" width="8.28515625" style="1" customWidth="1"/>
    <col min="4621" max="4621" width="11" style="1" bestFit="1" customWidth="1"/>
    <col min="4622" max="4622" width="8" style="1" customWidth="1"/>
    <col min="4623" max="4623" width="11.140625" style="1" customWidth="1"/>
    <col min="4624" max="4624" width="8.5703125" style="1" customWidth="1"/>
    <col min="4625" max="4866" width="9.140625" style="1"/>
    <col min="4867" max="4867" width="9.42578125" style="1" bestFit="1" customWidth="1"/>
    <col min="4868" max="4868" width="25.85546875" style="1" customWidth="1"/>
    <col min="4869" max="4869" width="13.7109375" style="1" bestFit="1" customWidth="1"/>
    <col min="4870" max="4870" width="9.140625" style="1" customWidth="1"/>
    <col min="4871" max="4871" width="10" style="1" bestFit="1" customWidth="1"/>
    <col min="4872" max="4872" width="8.28515625" style="1" customWidth="1"/>
    <col min="4873" max="4873" width="10" style="1" bestFit="1" customWidth="1"/>
    <col min="4874" max="4874" width="7.5703125" style="1" customWidth="1"/>
    <col min="4875" max="4875" width="11" style="1" bestFit="1" customWidth="1"/>
    <col min="4876" max="4876" width="8.28515625" style="1" customWidth="1"/>
    <col min="4877" max="4877" width="11" style="1" bestFit="1" customWidth="1"/>
    <col min="4878" max="4878" width="8" style="1" customWidth="1"/>
    <col min="4879" max="4879" width="11.140625" style="1" customWidth="1"/>
    <col min="4880" max="4880" width="8.5703125" style="1" customWidth="1"/>
    <col min="4881" max="5122" width="9.140625" style="1"/>
    <col min="5123" max="5123" width="9.42578125" style="1" bestFit="1" customWidth="1"/>
    <col min="5124" max="5124" width="25.85546875" style="1" customWidth="1"/>
    <col min="5125" max="5125" width="13.7109375" style="1" bestFit="1" customWidth="1"/>
    <col min="5126" max="5126" width="9.140625" style="1" customWidth="1"/>
    <col min="5127" max="5127" width="10" style="1" bestFit="1" customWidth="1"/>
    <col min="5128" max="5128" width="8.28515625" style="1" customWidth="1"/>
    <col min="5129" max="5129" width="10" style="1" bestFit="1" customWidth="1"/>
    <col min="5130" max="5130" width="7.5703125" style="1" customWidth="1"/>
    <col min="5131" max="5131" width="11" style="1" bestFit="1" customWidth="1"/>
    <col min="5132" max="5132" width="8.28515625" style="1" customWidth="1"/>
    <col min="5133" max="5133" width="11" style="1" bestFit="1" customWidth="1"/>
    <col min="5134" max="5134" width="8" style="1" customWidth="1"/>
    <col min="5135" max="5135" width="11.140625" style="1" customWidth="1"/>
    <col min="5136" max="5136" width="8.5703125" style="1" customWidth="1"/>
    <col min="5137" max="5378" width="9.140625" style="1"/>
    <col min="5379" max="5379" width="9.42578125" style="1" bestFit="1" customWidth="1"/>
    <col min="5380" max="5380" width="25.85546875" style="1" customWidth="1"/>
    <col min="5381" max="5381" width="13.7109375" style="1" bestFit="1" customWidth="1"/>
    <col min="5382" max="5382" width="9.140625" style="1" customWidth="1"/>
    <col min="5383" max="5383" width="10" style="1" bestFit="1" customWidth="1"/>
    <col min="5384" max="5384" width="8.28515625" style="1" customWidth="1"/>
    <col min="5385" max="5385" width="10" style="1" bestFit="1" customWidth="1"/>
    <col min="5386" max="5386" width="7.5703125" style="1" customWidth="1"/>
    <col min="5387" max="5387" width="11" style="1" bestFit="1" customWidth="1"/>
    <col min="5388" max="5388" width="8.28515625" style="1" customWidth="1"/>
    <col min="5389" max="5389" width="11" style="1" bestFit="1" customWidth="1"/>
    <col min="5390" max="5390" width="8" style="1" customWidth="1"/>
    <col min="5391" max="5391" width="11.140625" style="1" customWidth="1"/>
    <col min="5392" max="5392" width="8.5703125" style="1" customWidth="1"/>
    <col min="5393" max="5634" width="9.140625" style="1"/>
    <col min="5635" max="5635" width="9.42578125" style="1" bestFit="1" customWidth="1"/>
    <col min="5636" max="5636" width="25.85546875" style="1" customWidth="1"/>
    <col min="5637" max="5637" width="13.7109375" style="1" bestFit="1" customWidth="1"/>
    <col min="5638" max="5638" width="9.140625" style="1" customWidth="1"/>
    <col min="5639" max="5639" width="10" style="1" bestFit="1" customWidth="1"/>
    <col min="5640" max="5640" width="8.28515625" style="1" customWidth="1"/>
    <col min="5641" max="5641" width="10" style="1" bestFit="1" customWidth="1"/>
    <col min="5642" max="5642" width="7.5703125" style="1" customWidth="1"/>
    <col min="5643" max="5643" width="11" style="1" bestFit="1" customWidth="1"/>
    <col min="5644" max="5644" width="8.28515625" style="1" customWidth="1"/>
    <col min="5645" max="5645" width="11" style="1" bestFit="1" customWidth="1"/>
    <col min="5646" max="5646" width="8" style="1" customWidth="1"/>
    <col min="5647" max="5647" width="11.140625" style="1" customWidth="1"/>
    <col min="5648" max="5648" width="8.5703125" style="1" customWidth="1"/>
    <col min="5649" max="5890" width="9.140625" style="1"/>
    <col min="5891" max="5891" width="9.42578125" style="1" bestFit="1" customWidth="1"/>
    <col min="5892" max="5892" width="25.85546875" style="1" customWidth="1"/>
    <col min="5893" max="5893" width="13.7109375" style="1" bestFit="1" customWidth="1"/>
    <col min="5894" max="5894" width="9.140625" style="1" customWidth="1"/>
    <col min="5895" max="5895" width="10" style="1" bestFit="1" customWidth="1"/>
    <col min="5896" max="5896" width="8.28515625" style="1" customWidth="1"/>
    <col min="5897" max="5897" width="10" style="1" bestFit="1" customWidth="1"/>
    <col min="5898" max="5898" width="7.5703125" style="1" customWidth="1"/>
    <col min="5899" max="5899" width="11" style="1" bestFit="1" customWidth="1"/>
    <col min="5900" max="5900" width="8.28515625" style="1" customWidth="1"/>
    <col min="5901" max="5901" width="11" style="1" bestFit="1" customWidth="1"/>
    <col min="5902" max="5902" width="8" style="1" customWidth="1"/>
    <col min="5903" max="5903" width="11.140625" style="1" customWidth="1"/>
    <col min="5904" max="5904" width="8.5703125" style="1" customWidth="1"/>
    <col min="5905" max="6146" width="9.140625" style="1"/>
    <col min="6147" max="6147" width="9.42578125" style="1" bestFit="1" customWidth="1"/>
    <col min="6148" max="6148" width="25.85546875" style="1" customWidth="1"/>
    <col min="6149" max="6149" width="13.7109375" style="1" bestFit="1" customWidth="1"/>
    <col min="6150" max="6150" width="9.140625" style="1" customWidth="1"/>
    <col min="6151" max="6151" width="10" style="1" bestFit="1" customWidth="1"/>
    <col min="6152" max="6152" width="8.28515625" style="1" customWidth="1"/>
    <col min="6153" max="6153" width="10" style="1" bestFit="1" customWidth="1"/>
    <col min="6154" max="6154" width="7.5703125" style="1" customWidth="1"/>
    <col min="6155" max="6155" width="11" style="1" bestFit="1" customWidth="1"/>
    <col min="6156" max="6156" width="8.28515625" style="1" customWidth="1"/>
    <col min="6157" max="6157" width="11" style="1" bestFit="1" customWidth="1"/>
    <col min="6158" max="6158" width="8" style="1" customWidth="1"/>
    <col min="6159" max="6159" width="11.140625" style="1" customWidth="1"/>
    <col min="6160" max="6160" width="8.5703125" style="1" customWidth="1"/>
    <col min="6161" max="6402" width="9.140625" style="1"/>
    <col min="6403" max="6403" width="9.42578125" style="1" bestFit="1" customWidth="1"/>
    <col min="6404" max="6404" width="25.85546875" style="1" customWidth="1"/>
    <col min="6405" max="6405" width="13.7109375" style="1" bestFit="1" customWidth="1"/>
    <col min="6406" max="6406" width="9.140625" style="1" customWidth="1"/>
    <col min="6407" max="6407" width="10" style="1" bestFit="1" customWidth="1"/>
    <col min="6408" max="6408" width="8.28515625" style="1" customWidth="1"/>
    <col min="6409" max="6409" width="10" style="1" bestFit="1" customWidth="1"/>
    <col min="6410" max="6410" width="7.5703125" style="1" customWidth="1"/>
    <col min="6411" max="6411" width="11" style="1" bestFit="1" customWidth="1"/>
    <col min="6412" max="6412" width="8.28515625" style="1" customWidth="1"/>
    <col min="6413" max="6413" width="11" style="1" bestFit="1" customWidth="1"/>
    <col min="6414" max="6414" width="8" style="1" customWidth="1"/>
    <col min="6415" max="6415" width="11.140625" style="1" customWidth="1"/>
    <col min="6416" max="6416" width="8.5703125" style="1" customWidth="1"/>
    <col min="6417" max="6658" width="9.140625" style="1"/>
    <col min="6659" max="6659" width="9.42578125" style="1" bestFit="1" customWidth="1"/>
    <col min="6660" max="6660" width="25.85546875" style="1" customWidth="1"/>
    <col min="6661" max="6661" width="13.7109375" style="1" bestFit="1" customWidth="1"/>
    <col min="6662" max="6662" width="9.140625" style="1" customWidth="1"/>
    <col min="6663" max="6663" width="10" style="1" bestFit="1" customWidth="1"/>
    <col min="6664" max="6664" width="8.28515625" style="1" customWidth="1"/>
    <col min="6665" max="6665" width="10" style="1" bestFit="1" customWidth="1"/>
    <col min="6666" max="6666" width="7.5703125" style="1" customWidth="1"/>
    <col min="6667" max="6667" width="11" style="1" bestFit="1" customWidth="1"/>
    <col min="6668" max="6668" width="8.28515625" style="1" customWidth="1"/>
    <col min="6669" max="6669" width="11" style="1" bestFit="1" customWidth="1"/>
    <col min="6670" max="6670" width="8" style="1" customWidth="1"/>
    <col min="6671" max="6671" width="11.140625" style="1" customWidth="1"/>
    <col min="6672" max="6672" width="8.5703125" style="1" customWidth="1"/>
    <col min="6673" max="6914" width="9.140625" style="1"/>
    <col min="6915" max="6915" width="9.42578125" style="1" bestFit="1" customWidth="1"/>
    <col min="6916" max="6916" width="25.85546875" style="1" customWidth="1"/>
    <col min="6917" max="6917" width="13.7109375" style="1" bestFit="1" customWidth="1"/>
    <col min="6918" max="6918" width="9.140625" style="1" customWidth="1"/>
    <col min="6919" max="6919" width="10" style="1" bestFit="1" customWidth="1"/>
    <col min="6920" max="6920" width="8.28515625" style="1" customWidth="1"/>
    <col min="6921" max="6921" width="10" style="1" bestFit="1" customWidth="1"/>
    <col min="6922" max="6922" width="7.5703125" style="1" customWidth="1"/>
    <col min="6923" max="6923" width="11" style="1" bestFit="1" customWidth="1"/>
    <col min="6924" max="6924" width="8.28515625" style="1" customWidth="1"/>
    <col min="6925" max="6925" width="11" style="1" bestFit="1" customWidth="1"/>
    <col min="6926" max="6926" width="8" style="1" customWidth="1"/>
    <col min="6927" max="6927" width="11.140625" style="1" customWidth="1"/>
    <col min="6928" max="6928" width="8.5703125" style="1" customWidth="1"/>
    <col min="6929" max="7170" width="9.140625" style="1"/>
    <col min="7171" max="7171" width="9.42578125" style="1" bestFit="1" customWidth="1"/>
    <col min="7172" max="7172" width="25.85546875" style="1" customWidth="1"/>
    <col min="7173" max="7173" width="13.7109375" style="1" bestFit="1" customWidth="1"/>
    <col min="7174" max="7174" width="9.140625" style="1" customWidth="1"/>
    <col min="7175" max="7175" width="10" style="1" bestFit="1" customWidth="1"/>
    <col min="7176" max="7176" width="8.28515625" style="1" customWidth="1"/>
    <col min="7177" max="7177" width="10" style="1" bestFit="1" customWidth="1"/>
    <col min="7178" max="7178" width="7.5703125" style="1" customWidth="1"/>
    <col min="7179" max="7179" width="11" style="1" bestFit="1" customWidth="1"/>
    <col min="7180" max="7180" width="8.28515625" style="1" customWidth="1"/>
    <col min="7181" max="7181" width="11" style="1" bestFit="1" customWidth="1"/>
    <col min="7182" max="7182" width="8" style="1" customWidth="1"/>
    <col min="7183" max="7183" width="11.140625" style="1" customWidth="1"/>
    <col min="7184" max="7184" width="8.5703125" style="1" customWidth="1"/>
    <col min="7185" max="7426" width="9.140625" style="1"/>
    <col min="7427" max="7427" width="9.42578125" style="1" bestFit="1" customWidth="1"/>
    <col min="7428" max="7428" width="25.85546875" style="1" customWidth="1"/>
    <col min="7429" max="7429" width="13.7109375" style="1" bestFit="1" customWidth="1"/>
    <col min="7430" max="7430" width="9.140625" style="1" customWidth="1"/>
    <col min="7431" max="7431" width="10" style="1" bestFit="1" customWidth="1"/>
    <col min="7432" max="7432" width="8.28515625" style="1" customWidth="1"/>
    <col min="7433" max="7433" width="10" style="1" bestFit="1" customWidth="1"/>
    <col min="7434" max="7434" width="7.5703125" style="1" customWidth="1"/>
    <col min="7435" max="7435" width="11" style="1" bestFit="1" customWidth="1"/>
    <col min="7436" max="7436" width="8.28515625" style="1" customWidth="1"/>
    <col min="7437" max="7437" width="11" style="1" bestFit="1" customWidth="1"/>
    <col min="7438" max="7438" width="8" style="1" customWidth="1"/>
    <col min="7439" max="7439" width="11.140625" style="1" customWidth="1"/>
    <col min="7440" max="7440" width="8.5703125" style="1" customWidth="1"/>
    <col min="7441" max="7682" width="9.140625" style="1"/>
    <col min="7683" max="7683" width="9.42578125" style="1" bestFit="1" customWidth="1"/>
    <col min="7684" max="7684" width="25.85546875" style="1" customWidth="1"/>
    <col min="7685" max="7685" width="13.7109375" style="1" bestFit="1" customWidth="1"/>
    <col min="7686" max="7686" width="9.140625" style="1" customWidth="1"/>
    <col min="7687" max="7687" width="10" style="1" bestFit="1" customWidth="1"/>
    <col min="7688" max="7688" width="8.28515625" style="1" customWidth="1"/>
    <col min="7689" max="7689" width="10" style="1" bestFit="1" customWidth="1"/>
    <col min="7690" max="7690" width="7.5703125" style="1" customWidth="1"/>
    <col min="7691" max="7691" width="11" style="1" bestFit="1" customWidth="1"/>
    <col min="7692" max="7692" width="8.28515625" style="1" customWidth="1"/>
    <col min="7693" max="7693" width="11" style="1" bestFit="1" customWidth="1"/>
    <col min="7694" max="7694" width="8" style="1" customWidth="1"/>
    <col min="7695" max="7695" width="11.140625" style="1" customWidth="1"/>
    <col min="7696" max="7696" width="8.5703125" style="1" customWidth="1"/>
    <col min="7697" max="7938" width="9.140625" style="1"/>
    <col min="7939" max="7939" width="9.42578125" style="1" bestFit="1" customWidth="1"/>
    <col min="7940" max="7940" width="25.85546875" style="1" customWidth="1"/>
    <col min="7941" max="7941" width="13.7109375" style="1" bestFit="1" customWidth="1"/>
    <col min="7942" max="7942" width="9.140625" style="1" customWidth="1"/>
    <col min="7943" max="7943" width="10" style="1" bestFit="1" customWidth="1"/>
    <col min="7944" max="7944" width="8.28515625" style="1" customWidth="1"/>
    <col min="7945" max="7945" width="10" style="1" bestFit="1" customWidth="1"/>
    <col min="7946" max="7946" width="7.5703125" style="1" customWidth="1"/>
    <col min="7947" max="7947" width="11" style="1" bestFit="1" customWidth="1"/>
    <col min="7948" max="7948" width="8.28515625" style="1" customWidth="1"/>
    <col min="7949" max="7949" width="11" style="1" bestFit="1" customWidth="1"/>
    <col min="7950" max="7950" width="8" style="1" customWidth="1"/>
    <col min="7951" max="7951" width="11.140625" style="1" customWidth="1"/>
    <col min="7952" max="7952" width="8.5703125" style="1" customWidth="1"/>
    <col min="7953" max="8194" width="9.140625" style="1"/>
    <col min="8195" max="8195" width="9.42578125" style="1" bestFit="1" customWidth="1"/>
    <col min="8196" max="8196" width="25.85546875" style="1" customWidth="1"/>
    <col min="8197" max="8197" width="13.7109375" style="1" bestFit="1" customWidth="1"/>
    <col min="8198" max="8198" width="9.140625" style="1" customWidth="1"/>
    <col min="8199" max="8199" width="10" style="1" bestFit="1" customWidth="1"/>
    <col min="8200" max="8200" width="8.28515625" style="1" customWidth="1"/>
    <col min="8201" max="8201" width="10" style="1" bestFit="1" customWidth="1"/>
    <col min="8202" max="8202" width="7.5703125" style="1" customWidth="1"/>
    <col min="8203" max="8203" width="11" style="1" bestFit="1" customWidth="1"/>
    <col min="8204" max="8204" width="8.28515625" style="1" customWidth="1"/>
    <col min="8205" max="8205" width="11" style="1" bestFit="1" customWidth="1"/>
    <col min="8206" max="8206" width="8" style="1" customWidth="1"/>
    <col min="8207" max="8207" width="11.140625" style="1" customWidth="1"/>
    <col min="8208" max="8208" width="8.5703125" style="1" customWidth="1"/>
    <col min="8209" max="8450" width="9.140625" style="1"/>
    <col min="8451" max="8451" width="9.42578125" style="1" bestFit="1" customWidth="1"/>
    <col min="8452" max="8452" width="25.85546875" style="1" customWidth="1"/>
    <col min="8453" max="8453" width="13.7109375" style="1" bestFit="1" customWidth="1"/>
    <col min="8454" max="8454" width="9.140625" style="1" customWidth="1"/>
    <col min="8455" max="8455" width="10" style="1" bestFit="1" customWidth="1"/>
    <col min="8456" max="8456" width="8.28515625" style="1" customWidth="1"/>
    <col min="8457" max="8457" width="10" style="1" bestFit="1" customWidth="1"/>
    <col min="8458" max="8458" width="7.5703125" style="1" customWidth="1"/>
    <col min="8459" max="8459" width="11" style="1" bestFit="1" customWidth="1"/>
    <col min="8460" max="8460" width="8.28515625" style="1" customWidth="1"/>
    <col min="8461" max="8461" width="11" style="1" bestFit="1" customWidth="1"/>
    <col min="8462" max="8462" width="8" style="1" customWidth="1"/>
    <col min="8463" max="8463" width="11.140625" style="1" customWidth="1"/>
    <col min="8464" max="8464" width="8.5703125" style="1" customWidth="1"/>
    <col min="8465" max="8706" width="9.140625" style="1"/>
    <col min="8707" max="8707" width="9.42578125" style="1" bestFit="1" customWidth="1"/>
    <col min="8708" max="8708" width="25.85546875" style="1" customWidth="1"/>
    <col min="8709" max="8709" width="13.7109375" style="1" bestFit="1" customWidth="1"/>
    <col min="8710" max="8710" width="9.140625" style="1" customWidth="1"/>
    <col min="8711" max="8711" width="10" style="1" bestFit="1" customWidth="1"/>
    <col min="8712" max="8712" width="8.28515625" style="1" customWidth="1"/>
    <col min="8713" max="8713" width="10" style="1" bestFit="1" customWidth="1"/>
    <col min="8714" max="8714" width="7.5703125" style="1" customWidth="1"/>
    <col min="8715" max="8715" width="11" style="1" bestFit="1" customWidth="1"/>
    <col min="8716" max="8716" width="8.28515625" style="1" customWidth="1"/>
    <col min="8717" max="8717" width="11" style="1" bestFit="1" customWidth="1"/>
    <col min="8718" max="8718" width="8" style="1" customWidth="1"/>
    <col min="8719" max="8719" width="11.140625" style="1" customWidth="1"/>
    <col min="8720" max="8720" width="8.5703125" style="1" customWidth="1"/>
    <col min="8721" max="8962" width="9.140625" style="1"/>
    <col min="8963" max="8963" width="9.42578125" style="1" bestFit="1" customWidth="1"/>
    <col min="8964" max="8964" width="25.85546875" style="1" customWidth="1"/>
    <col min="8965" max="8965" width="13.7109375" style="1" bestFit="1" customWidth="1"/>
    <col min="8966" max="8966" width="9.140625" style="1" customWidth="1"/>
    <col min="8967" max="8967" width="10" style="1" bestFit="1" customWidth="1"/>
    <col min="8968" max="8968" width="8.28515625" style="1" customWidth="1"/>
    <col min="8969" max="8969" width="10" style="1" bestFit="1" customWidth="1"/>
    <col min="8970" max="8970" width="7.5703125" style="1" customWidth="1"/>
    <col min="8971" max="8971" width="11" style="1" bestFit="1" customWidth="1"/>
    <col min="8972" max="8972" width="8.28515625" style="1" customWidth="1"/>
    <col min="8973" max="8973" width="11" style="1" bestFit="1" customWidth="1"/>
    <col min="8974" max="8974" width="8" style="1" customWidth="1"/>
    <col min="8975" max="8975" width="11.140625" style="1" customWidth="1"/>
    <col min="8976" max="8976" width="8.5703125" style="1" customWidth="1"/>
    <col min="8977" max="9218" width="9.140625" style="1"/>
    <col min="9219" max="9219" width="9.42578125" style="1" bestFit="1" customWidth="1"/>
    <col min="9220" max="9220" width="25.85546875" style="1" customWidth="1"/>
    <col min="9221" max="9221" width="13.7109375" style="1" bestFit="1" customWidth="1"/>
    <col min="9222" max="9222" width="9.140625" style="1" customWidth="1"/>
    <col min="9223" max="9223" width="10" style="1" bestFit="1" customWidth="1"/>
    <col min="9224" max="9224" width="8.28515625" style="1" customWidth="1"/>
    <col min="9225" max="9225" width="10" style="1" bestFit="1" customWidth="1"/>
    <col min="9226" max="9226" width="7.5703125" style="1" customWidth="1"/>
    <col min="9227" max="9227" width="11" style="1" bestFit="1" customWidth="1"/>
    <col min="9228" max="9228" width="8.28515625" style="1" customWidth="1"/>
    <col min="9229" max="9229" width="11" style="1" bestFit="1" customWidth="1"/>
    <col min="9230" max="9230" width="8" style="1" customWidth="1"/>
    <col min="9231" max="9231" width="11.140625" style="1" customWidth="1"/>
    <col min="9232" max="9232" width="8.5703125" style="1" customWidth="1"/>
    <col min="9233" max="9474" width="9.140625" style="1"/>
    <col min="9475" max="9475" width="9.42578125" style="1" bestFit="1" customWidth="1"/>
    <col min="9476" max="9476" width="25.85546875" style="1" customWidth="1"/>
    <col min="9477" max="9477" width="13.7109375" style="1" bestFit="1" customWidth="1"/>
    <col min="9478" max="9478" width="9.140625" style="1" customWidth="1"/>
    <col min="9479" max="9479" width="10" style="1" bestFit="1" customWidth="1"/>
    <col min="9480" max="9480" width="8.28515625" style="1" customWidth="1"/>
    <col min="9481" max="9481" width="10" style="1" bestFit="1" customWidth="1"/>
    <col min="9482" max="9482" width="7.5703125" style="1" customWidth="1"/>
    <col min="9483" max="9483" width="11" style="1" bestFit="1" customWidth="1"/>
    <col min="9484" max="9484" width="8.28515625" style="1" customWidth="1"/>
    <col min="9485" max="9485" width="11" style="1" bestFit="1" customWidth="1"/>
    <col min="9486" max="9486" width="8" style="1" customWidth="1"/>
    <col min="9487" max="9487" width="11.140625" style="1" customWidth="1"/>
    <col min="9488" max="9488" width="8.5703125" style="1" customWidth="1"/>
    <col min="9489" max="9730" width="9.140625" style="1"/>
    <col min="9731" max="9731" width="9.42578125" style="1" bestFit="1" customWidth="1"/>
    <col min="9732" max="9732" width="25.85546875" style="1" customWidth="1"/>
    <col min="9733" max="9733" width="13.7109375" style="1" bestFit="1" customWidth="1"/>
    <col min="9734" max="9734" width="9.140625" style="1" customWidth="1"/>
    <col min="9735" max="9735" width="10" style="1" bestFit="1" customWidth="1"/>
    <col min="9736" max="9736" width="8.28515625" style="1" customWidth="1"/>
    <col min="9737" max="9737" width="10" style="1" bestFit="1" customWidth="1"/>
    <col min="9738" max="9738" width="7.5703125" style="1" customWidth="1"/>
    <col min="9739" max="9739" width="11" style="1" bestFit="1" customWidth="1"/>
    <col min="9740" max="9740" width="8.28515625" style="1" customWidth="1"/>
    <col min="9741" max="9741" width="11" style="1" bestFit="1" customWidth="1"/>
    <col min="9742" max="9742" width="8" style="1" customWidth="1"/>
    <col min="9743" max="9743" width="11.140625" style="1" customWidth="1"/>
    <col min="9744" max="9744" width="8.5703125" style="1" customWidth="1"/>
    <col min="9745" max="9986" width="9.140625" style="1"/>
    <col min="9987" max="9987" width="9.42578125" style="1" bestFit="1" customWidth="1"/>
    <col min="9988" max="9988" width="25.85546875" style="1" customWidth="1"/>
    <col min="9989" max="9989" width="13.7109375" style="1" bestFit="1" customWidth="1"/>
    <col min="9990" max="9990" width="9.140625" style="1" customWidth="1"/>
    <col min="9991" max="9991" width="10" style="1" bestFit="1" customWidth="1"/>
    <col min="9992" max="9992" width="8.28515625" style="1" customWidth="1"/>
    <col min="9993" max="9993" width="10" style="1" bestFit="1" customWidth="1"/>
    <col min="9994" max="9994" width="7.5703125" style="1" customWidth="1"/>
    <col min="9995" max="9995" width="11" style="1" bestFit="1" customWidth="1"/>
    <col min="9996" max="9996" width="8.28515625" style="1" customWidth="1"/>
    <col min="9997" max="9997" width="11" style="1" bestFit="1" customWidth="1"/>
    <col min="9998" max="9998" width="8" style="1" customWidth="1"/>
    <col min="9999" max="9999" width="11.140625" style="1" customWidth="1"/>
    <col min="10000" max="10000" width="8.5703125" style="1" customWidth="1"/>
    <col min="10001" max="10242" width="9.140625" style="1"/>
    <col min="10243" max="10243" width="9.42578125" style="1" bestFit="1" customWidth="1"/>
    <col min="10244" max="10244" width="25.85546875" style="1" customWidth="1"/>
    <col min="10245" max="10245" width="13.7109375" style="1" bestFit="1" customWidth="1"/>
    <col min="10246" max="10246" width="9.140625" style="1" customWidth="1"/>
    <col min="10247" max="10247" width="10" style="1" bestFit="1" customWidth="1"/>
    <col min="10248" max="10248" width="8.28515625" style="1" customWidth="1"/>
    <col min="10249" max="10249" width="10" style="1" bestFit="1" customWidth="1"/>
    <col min="10250" max="10250" width="7.5703125" style="1" customWidth="1"/>
    <col min="10251" max="10251" width="11" style="1" bestFit="1" customWidth="1"/>
    <col min="10252" max="10252" width="8.28515625" style="1" customWidth="1"/>
    <col min="10253" max="10253" width="11" style="1" bestFit="1" customWidth="1"/>
    <col min="10254" max="10254" width="8" style="1" customWidth="1"/>
    <col min="10255" max="10255" width="11.140625" style="1" customWidth="1"/>
    <col min="10256" max="10256" width="8.5703125" style="1" customWidth="1"/>
    <col min="10257" max="10498" width="9.140625" style="1"/>
    <col min="10499" max="10499" width="9.42578125" style="1" bestFit="1" customWidth="1"/>
    <col min="10500" max="10500" width="25.85546875" style="1" customWidth="1"/>
    <col min="10501" max="10501" width="13.7109375" style="1" bestFit="1" customWidth="1"/>
    <col min="10502" max="10502" width="9.140625" style="1" customWidth="1"/>
    <col min="10503" max="10503" width="10" style="1" bestFit="1" customWidth="1"/>
    <col min="10504" max="10504" width="8.28515625" style="1" customWidth="1"/>
    <col min="10505" max="10505" width="10" style="1" bestFit="1" customWidth="1"/>
    <col min="10506" max="10506" width="7.5703125" style="1" customWidth="1"/>
    <col min="10507" max="10507" width="11" style="1" bestFit="1" customWidth="1"/>
    <col min="10508" max="10508" width="8.28515625" style="1" customWidth="1"/>
    <col min="10509" max="10509" width="11" style="1" bestFit="1" customWidth="1"/>
    <col min="10510" max="10510" width="8" style="1" customWidth="1"/>
    <col min="10511" max="10511" width="11.140625" style="1" customWidth="1"/>
    <col min="10512" max="10512" width="8.5703125" style="1" customWidth="1"/>
    <col min="10513" max="10754" width="9.140625" style="1"/>
    <col min="10755" max="10755" width="9.42578125" style="1" bestFit="1" customWidth="1"/>
    <col min="10756" max="10756" width="25.85546875" style="1" customWidth="1"/>
    <col min="10757" max="10757" width="13.7109375" style="1" bestFit="1" customWidth="1"/>
    <col min="10758" max="10758" width="9.140625" style="1" customWidth="1"/>
    <col min="10759" max="10759" width="10" style="1" bestFit="1" customWidth="1"/>
    <col min="10760" max="10760" width="8.28515625" style="1" customWidth="1"/>
    <col min="10761" max="10761" width="10" style="1" bestFit="1" customWidth="1"/>
    <col min="10762" max="10762" width="7.5703125" style="1" customWidth="1"/>
    <col min="10763" max="10763" width="11" style="1" bestFit="1" customWidth="1"/>
    <col min="10764" max="10764" width="8.28515625" style="1" customWidth="1"/>
    <col min="10765" max="10765" width="11" style="1" bestFit="1" customWidth="1"/>
    <col min="10766" max="10766" width="8" style="1" customWidth="1"/>
    <col min="10767" max="10767" width="11.140625" style="1" customWidth="1"/>
    <col min="10768" max="10768" width="8.5703125" style="1" customWidth="1"/>
    <col min="10769" max="11010" width="9.140625" style="1"/>
    <col min="11011" max="11011" width="9.42578125" style="1" bestFit="1" customWidth="1"/>
    <col min="11012" max="11012" width="25.85546875" style="1" customWidth="1"/>
    <col min="11013" max="11013" width="13.7109375" style="1" bestFit="1" customWidth="1"/>
    <col min="11014" max="11014" width="9.140625" style="1" customWidth="1"/>
    <col min="11015" max="11015" width="10" style="1" bestFit="1" customWidth="1"/>
    <col min="11016" max="11016" width="8.28515625" style="1" customWidth="1"/>
    <col min="11017" max="11017" width="10" style="1" bestFit="1" customWidth="1"/>
    <col min="11018" max="11018" width="7.5703125" style="1" customWidth="1"/>
    <col min="11019" max="11019" width="11" style="1" bestFit="1" customWidth="1"/>
    <col min="11020" max="11020" width="8.28515625" style="1" customWidth="1"/>
    <col min="11021" max="11021" width="11" style="1" bestFit="1" customWidth="1"/>
    <col min="11022" max="11022" width="8" style="1" customWidth="1"/>
    <col min="11023" max="11023" width="11.140625" style="1" customWidth="1"/>
    <col min="11024" max="11024" width="8.5703125" style="1" customWidth="1"/>
    <col min="11025" max="11266" width="9.140625" style="1"/>
    <col min="11267" max="11267" width="9.42578125" style="1" bestFit="1" customWidth="1"/>
    <col min="11268" max="11268" width="25.85546875" style="1" customWidth="1"/>
    <col min="11269" max="11269" width="13.7109375" style="1" bestFit="1" customWidth="1"/>
    <col min="11270" max="11270" width="9.140625" style="1" customWidth="1"/>
    <col min="11271" max="11271" width="10" style="1" bestFit="1" customWidth="1"/>
    <col min="11272" max="11272" width="8.28515625" style="1" customWidth="1"/>
    <col min="11273" max="11273" width="10" style="1" bestFit="1" customWidth="1"/>
    <col min="11274" max="11274" width="7.5703125" style="1" customWidth="1"/>
    <col min="11275" max="11275" width="11" style="1" bestFit="1" customWidth="1"/>
    <col min="11276" max="11276" width="8.28515625" style="1" customWidth="1"/>
    <col min="11277" max="11277" width="11" style="1" bestFit="1" customWidth="1"/>
    <col min="11278" max="11278" width="8" style="1" customWidth="1"/>
    <col min="11279" max="11279" width="11.140625" style="1" customWidth="1"/>
    <col min="11280" max="11280" width="8.5703125" style="1" customWidth="1"/>
    <col min="11281" max="11522" width="9.140625" style="1"/>
    <col min="11523" max="11523" width="9.42578125" style="1" bestFit="1" customWidth="1"/>
    <col min="11524" max="11524" width="25.85546875" style="1" customWidth="1"/>
    <col min="11525" max="11525" width="13.7109375" style="1" bestFit="1" customWidth="1"/>
    <col min="11526" max="11526" width="9.140625" style="1" customWidth="1"/>
    <col min="11527" max="11527" width="10" style="1" bestFit="1" customWidth="1"/>
    <col min="11528" max="11528" width="8.28515625" style="1" customWidth="1"/>
    <col min="11529" max="11529" width="10" style="1" bestFit="1" customWidth="1"/>
    <col min="11530" max="11530" width="7.5703125" style="1" customWidth="1"/>
    <col min="11531" max="11531" width="11" style="1" bestFit="1" customWidth="1"/>
    <col min="11532" max="11532" width="8.28515625" style="1" customWidth="1"/>
    <col min="11533" max="11533" width="11" style="1" bestFit="1" customWidth="1"/>
    <col min="11534" max="11534" width="8" style="1" customWidth="1"/>
    <col min="11535" max="11535" width="11.140625" style="1" customWidth="1"/>
    <col min="11536" max="11536" width="8.5703125" style="1" customWidth="1"/>
    <col min="11537" max="11778" width="9.140625" style="1"/>
    <col min="11779" max="11779" width="9.42578125" style="1" bestFit="1" customWidth="1"/>
    <col min="11780" max="11780" width="25.85546875" style="1" customWidth="1"/>
    <col min="11781" max="11781" width="13.7109375" style="1" bestFit="1" customWidth="1"/>
    <col min="11782" max="11782" width="9.140625" style="1" customWidth="1"/>
    <col min="11783" max="11783" width="10" style="1" bestFit="1" customWidth="1"/>
    <col min="11784" max="11784" width="8.28515625" style="1" customWidth="1"/>
    <col min="11785" max="11785" width="10" style="1" bestFit="1" customWidth="1"/>
    <col min="11786" max="11786" width="7.5703125" style="1" customWidth="1"/>
    <col min="11787" max="11787" width="11" style="1" bestFit="1" customWidth="1"/>
    <col min="11788" max="11788" width="8.28515625" style="1" customWidth="1"/>
    <col min="11789" max="11789" width="11" style="1" bestFit="1" customWidth="1"/>
    <col min="11790" max="11790" width="8" style="1" customWidth="1"/>
    <col min="11791" max="11791" width="11.140625" style="1" customWidth="1"/>
    <col min="11792" max="11792" width="8.5703125" style="1" customWidth="1"/>
    <col min="11793" max="12034" width="9.140625" style="1"/>
    <col min="12035" max="12035" width="9.42578125" style="1" bestFit="1" customWidth="1"/>
    <col min="12036" max="12036" width="25.85546875" style="1" customWidth="1"/>
    <col min="12037" max="12037" width="13.7109375" style="1" bestFit="1" customWidth="1"/>
    <col min="12038" max="12038" width="9.140625" style="1" customWidth="1"/>
    <col min="12039" max="12039" width="10" style="1" bestFit="1" customWidth="1"/>
    <col min="12040" max="12040" width="8.28515625" style="1" customWidth="1"/>
    <col min="12041" max="12041" width="10" style="1" bestFit="1" customWidth="1"/>
    <col min="12042" max="12042" width="7.5703125" style="1" customWidth="1"/>
    <col min="12043" max="12043" width="11" style="1" bestFit="1" customWidth="1"/>
    <col min="12044" max="12044" width="8.28515625" style="1" customWidth="1"/>
    <col min="12045" max="12045" width="11" style="1" bestFit="1" customWidth="1"/>
    <col min="12046" max="12046" width="8" style="1" customWidth="1"/>
    <col min="12047" max="12047" width="11.140625" style="1" customWidth="1"/>
    <col min="12048" max="12048" width="8.5703125" style="1" customWidth="1"/>
    <col min="12049" max="12290" width="9.140625" style="1"/>
    <col min="12291" max="12291" width="9.42578125" style="1" bestFit="1" customWidth="1"/>
    <col min="12292" max="12292" width="25.85546875" style="1" customWidth="1"/>
    <col min="12293" max="12293" width="13.7109375" style="1" bestFit="1" customWidth="1"/>
    <col min="12294" max="12294" width="9.140625" style="1" customWidth="1"/>
    <col min="12295" max="12295" width="10" style="1" bestFit="1" customWidth="1"/>
    <col min="12296" max="12296" width="8.28515625" style="1" customWidth="1"/>
    <col min="12297" max="12297" width="10" style="1" bestFit="1" customWidth="1"/>
    <col min="12298" max="12298" width="7.5703125" style="1" customWidth="1"/>
    <col min="12299" max="12299" width="11" style="1" bestFit="1" customWidth="1"/>
    <col min="12300" max="12300" width="8.28515625" style="1" customWidth="1"/>
    <col min="12301" max="12301" width="11" style="1" bestFit="1" customWidth="1"/>
    <col min="12302" max="12302" width="8" style="1" customWidth="1"/>
    <col min="12303" max="12303" width="11.140625" style="1" customWidth="1"/>
    <col min="12304" max="12304" width="8.5703125" style="1" customWidth="1"/>
    <col min="12305" max="12546" width="9.140625" style="1"/>
    <col min="12547" max="12547" width="9.42578125" style="1" bestFit="1" customWidth="1"/>
    <col min="12548" max="12548" width="25.85546875" style="1" customWidth="1"/>
    <col min="12549" max="12549" width="13.7109375" style="1" bestFit="1" customWidth="1"/>
    <col min="12550" max="12550" width="9.140625" style="1" customWidth="1"/>
    <col min="12551" max="12551" width="10" style="1" bestFit="1" customWidth="1"/>
    <col min="12552" max="12552" width="8.28515625" style="1" customWidth="1"/>
    <col min="12553" max="12553" width="10" style="1" bestFit="1" customWidth="1"/>
    <col min="12554" max="12554" width="7.5703125" style="1" customWidth="1"/>
    <col min="12555" max="12555" width="11" style="1" bestFit="1" customWidth="1"/>
    <col min="12556" max="12556" width="8.28515625" style="1" customWidth="1"/>
    <col min="12557" max="12557" width="11" style="1" bestFit="1" customWidth="1"/>
    <col min="12558" max="12558" width="8" style="1" customWidth="1"/>
    <col min="12559" max="12559" width="11.140625" style="1" customWidth="1"/>
    <col min="12560" max="12560" width="8.5703125" style="1" customWidth="1"/>
    <col min="12561" max="12802" width="9.140625" style="1"/>
    <col min="12803" max="12803" width="9.42578125" style="1" bestFit="1" customWidth="1"/>
    <col min="12804" max="12804" width="25.85546875" style="1" customWidth="1"/>
    <col min="12805" max="12805" width="13.7109375" style="1" bestFit="1" customWidth="1"/>
    <col min="12806" max="12806" width="9.140625" style="1" customWidth="1"/>
    <col min="12807" max="12807" width="10" style="1" bestFit="1" customWidth="1"/>
    <col min="12808" max="12808" width="8.28515625" style="1" customWidth="1"/>
    <col min="12809" max="12809" width="10" style="1" bestFit="1" customWidth="1"/>
    <col min="12810" max="12810" width="7.5703125" style="1" customWidth="1"/>
    <col min="12811" max="12811" width="11" style="1" bestFit="1" customWidth="1"/>
    <col min="12812" max="12812" width="8.28515625" style="1" customWidth="1"/>
    <col min="12813" max="12813" width="11" style="1" bestFit="1" customWidth="1"/>
    <col min="12814" max="12814" width="8" style="1" customWidth="1"/>
    <col min="12815" max="12815" width="11.140625" style="1" customWidth="1"/>
    <col min="12816" max="12816" width="8.5703125" style="1" customWidth="1"/>
    <col min="12817" max="13058" width="9.140625" style="1"/>
    <col min="13059" max="13059" width="9.42578125" style="1" bestFit="1" customWidth="1"/>
    <col min="13060" max="13060" width="25.85546875" style="1" customWidth="1"/>
    <col min="13061" max="13061" width="13.7109375" style="1" bestFit="1" customWidth="1"/>
    <col min="13062" max="13062" width="9.140625" style="1" customWidth="1"/>
    <col min="13063" max="13063" width="10" style="1" bestFit="1" customWidth="1"/>
    <col min="13064" max="13064" width="8.28515625" style="1" customWidth="1"/>
    <col min="13065" max="13065" width="10" style="1" bestFit="1" customWidth="1"/>
    <col min="13066" max="13066" width="7.5703125" style="1" customWidth="1"/>
    <col min="13067" max="13067" width="11" style="1" bestFit="1" customWidth="1"/>
    <col min="13068" max="13068" width="8.28515625" style="1" customWidth="1"/>
    <col min="13069" max="13069" width="11" style="1" bestFit="1" customWidth="1"/>
    <col min="13070" max="13070" width="8" style="1" customWidth="1"/>
    <col min="13071" max="13071" width="11.140625" style="1" customWidth="1"/>
    <col min="13072" max="13072" width="8.5703125" style="1" customWidth="1"/>
    <col min="13073" max="13314" width="9.140625" style="1"/>
    <col min="13315" max="13315" width="9.42578125" style="1" bestFit="1" customWidth="1"/>
    <col min="13316" max="13316" width="25.85546875" style="1" customWidth="1"/>
    <col min="13317" max="13317" width="13.7109375" style="1" bestFit="1" customWidth="1"/>
    <col min="13318" max="13318" width="9.140625" style="1" customWidth="1"/>
    <col min="13319" max="13319" width="10" style="1" bestFit="1" customWidth="1"/>
    <col min="13320" max="13320" width="8.28515625" style="1" customWidth="1"/>
    <col min="13321" max="13321" width="10" style="1" bestFit="1" customWidth="1"/>
    <col min="13322" max="13322" width="7.5703125" style="1" customWidth="1"/>
    <col min="13323" max="13323" width="11" style="1" bestFit="1" customWidth="1"/>
    <col min="13324" max="13324" width="8.28515625" style="1" customWidth="1"/>
    <col min="13325" max="13325" width="11" style="1" bestFit="1" customWidth="1"/>
    <col min="13326" max="13326" width="8" style="1" customWidth="1"/>
    <col min="13327" max="13327" width="11.140625" style="1" customWidth="1"/>
    <col min="13328" max="13328" width="8.5703125" style="1" customWidth="1"/>
    <col min="13329" max="13570" width="9.140625" style="1"/>
    <col min="13571" max="13571" width="9.42578125" style="1" bestFit="1" customWidth="1"/>
    <col min="13572" max="13572" width="25.85546875" style="1" customWidth="1"/>
    <col min="13573" max="13573" width="13.7109375" style="1" bestFit="1" customWidth="1"/>
    <col min="13574" max="13574" width="9.140625" style="1" customWidth="1"/>
    <col min="13575" max="13575" width="10" style="1" bestFit="1" customWidth="1"/>
    <col min="13576" max="13576" width="8.28515625" style="1" customWidth="1"/>
    <col min="13577" max="13577" width="10" style="1" bestFit="1" customWidth="1"/>
    <col min="13578" max="13578" width="7.5703125" style="1" customWidth="1"/>
    <col min="13579" max="13579" width="11" style="1" bestFit="1" customWidth="1"/>
    <col min="13580" max="13580" width="8.28515625" style="1" customWidth="1"/>
    <col min="13581" max="13581" width="11" style="1" bestFit="1" customWidth="1"/>
    <col min="13582" max="13582" width="8" style="1" customWidth="1"/>
    <col min="13583" max="13583" width="11.140625" style="1" customWidth="1"/>
    <col min="13584" max="13584" width="8.5703125" style="1" customWidth="1"/>
    <col min="13585" max="13826" width="9.140625" style="1"/>
    <col min="13827" max="13827" width="9.42578125" style="1" bestFit="1" customWidth="1"/>
    <col min="13828" max="13828" width="25.85546875" style="1" customWidth="1"/>
    <col min="13829" max="13829" width="13.7109375" style="1" bestFit="1" customWidth="1"/>
    <col min="13830" max="13830" width="9.140625" style="1" customWidth="1"/>
    <col min="13831" max="13831" width="10" style="1" bestFit="1" customWidth="1"/>
    <col min="13832" max="13832" width="8.28515625" style="1" customWidth="1"/>
    <col min="13833" max="13833" width="10" style="1" bestFit="1" customWidth="1"/>
    <col min="13834" max="13834" width="7.5703125" style="1" customWidth="1"/>
    <col min="13835" max="13835" width="11" style="1" bestFit="1" customWidth="1"/>
    <col min="13836" max="13836" width="8.28515625" style="1" customWidth="1"/>
    <col min="13837" max="13837" width="11" style="1" bestFit="1" customWidth="1"/>
    <col min="13838" max="13838" width="8" style="1" customWidth="1"/>
    <col min="13839" max="13839" width="11.140625" style="1" customWidth="1"/>
    <col min="13840" max="13840" width="8.5703125" style="1" customWidth="1"/>
    <col min="13841" max="14082" width="9.140625" style="1"/>
    <col min="14083" max="14083" width="9.42578125" style="1" bestFit="1" customWidth="1"/>
    <col min="14084" max="14084" width="25.85546875" style="1" customWidth="1"/>
    <col min="14085" max="14085" width="13.7109375" style="1" bestFit="1" customWidth="1"/>
    <col min="14086" max="14086" width="9.140625" style="1" customWidth="1"/>
    <col min="14087" max="14087" width="10" style="1" bestFit="1" customWidth="1"/>
    <col min="14088" max="14088" width="8.28515625" style="1" customWidth="1"/>
    <col min="14089" max="14089" width="10" style="1" bestFit="1" customWidth="1"/>
    <col min="14090" max="14090" width="7.5703125" style="1" customWidth="1"/>
    <col min="14091" max="14091" width="11" style="1" bestFit="1" customWidth="1"/>
    <col min="14092" max="14092" width="8.28515625" style="1" customWidth="1"/>
    <col min="14093" max="14093" width="11" style="1" bestFit="1" customWidth="1"/>
    <col min="14094" max="14094" width="8" style="1" customWidth="1"/>
    <col min="14095" max="14095" width="11.140625" style="1" customWidth="1"/>
    <col min="14096" max="14096" width="8.5703125" style="1" customWidth="1"/>
    <col min="14097" max="14338" width="9.140625" style="1"/>
    <col min="14339" max="14339" width="9.42578125" style="1" bestFit="1" customWidth="1"/>
    <col min="14340" max="14340" width="25.85546875" style="1" customWidth="1"/>
    <col min="14341" max="14341" width="13.7109375" style="1" bestFit="1" customWidth="1"/>
    <col min="14342" max="14342" width="9.140625" style="1" customWidth="1"/>
    <col min="14343" max="14343" width="10" style="1" bestFit="1" customWidth="1"/>
    <col min="14344" max="14344" width="8.28515625" style="1" customWidth="1"/>
    <col min="14345" max="14345" width="10" style="1" bestFit="1" customWidth="1"/>
    <col min="14346" max="14346" width="7.5703125" style="1" customWidth="1"/>
    <col min="14347" max="14347" width="11" style="1" bestFit="1" customWidth="1"/>
    <col min="14348" max="14348" width="8.28515625" style="1" customWidth="1"/>
    <col min="14349" max="14349" width="11" style="1" bestFit="1" customWidth="1"/>
    <col min="14350" max="14350" width="8" style="1" customWidth="1"/>
    <col min="14351" max="14351" width="11.140625" style="1" customWidth="1"/>
    <col min="14352" max="14352" width="8.5703125" style="1" customWidth="1"/>
    <col min="14353" max="14594" width="9.140625" style="1"/>
    <col min="14595" max="14595" width="9.42578125" style="1" bestFit="1" customWidth="1"/>
    <col min="14596" max="14596" width="25.85546875" style="1" customWidth="1"/>
    <col min="14597" max="14597" width="13.7109375" style="1" bestFit="1" customWidth="1"/>
    <col min="14598" max="14598" width="9.140625" style="1" customWidth="1"/>
    <col min="14599" max="14599" width="10" style="1" bestFit="1" customWidth="1"/>
    <col min="14600" max="14600" width="8.28515625" style="1" customWidth="1"/>
    <col min="14601" max="14601" width="10" style="1" bestFit="1" customWidth="1"/>
    <col min="14602" max="14602" width="7.5703125" style="1" customWidth="1"/>
    <col min="14603" max="14603" width="11" style="1" bestFit="1" customWidth="1"/>
    <col min="14604" max="14604" width="8.28515625" style="1" customWidth="1"/>
    <col min="14605" max="14605" width="11" style="1" bestFit="1" customWidth="1"/>
    <col min="14606" max="14606" width="8" style="1" customWidth="1"/>
    <col min="14607" max="14607" width="11.140625" style="1" customWidth="1"/>
    <col min="14608" max="14608" width="8.5703125" style="1" customWidth="1"/>
    <col min="14609" max="14850" width="9.140625" style="1"/>
    <col min="14851" max="14851" width="9.42578125" style="1" bestFit="1" customWidth="1"/>
    <col min="14852" max="14852" width="25.85546875" style="1" customWidth="1"/>
    <col min="14853" max="14853" width="13.7109375" style="1" bestFit="1" customWidth="1"/>
    <col min="14854" max="14854" width="9.140625" style="1" customWidth="1"/>
    <col min="14855" max="14855" width="10" style="1" bestFit="1" customWidth="1"/>
    <col min="14856" max="14856" width="8.28515625" style="1" customWidth="1"/>
    <col min="14857" max="14857" width="10" style="1" bestFit="1" customWidth="1"/>
    <col min="14858" max="14858" width="7.5703125" style="1" customWidth="1"/>
    <col min="14859" max="14859" width="11" style="1" bestFit="1" customWidth="1"/>
    <col min="14860" max="14860" width="8.28515625" style="1" customWidth="1"/>
    <col min="14861" max="14861" width="11" style="1" bestFit="1" customWidth="1"/>
    <col min="14862" max="14862" width="8" style="1" customWidth="1"/>
    <col min="14863" max="14863" width="11.140625" style="1" customWidth="1"/>
    <col min="14864" max="14864" width="8.5703125" style="1" customWidth="1"/>
    <col min="14865" max="15106" width="9.140625" style="1"/>
    <col min="15107" max="15107" width="9.42578125" style="1" bestFit="1" customWidth="1"/>
    <col min="15108" max="15108" width="25.85546875" style="1" customWidth="1"/>
    <col min="15109" max="15109" width="13.7109375" style="1" bestFit="1" customWidth="1"/>
    <col min="15110" max="15110" width="9.140625" style="1" customWidth="1"/>
    <col min="15111" max="15111" width="10" style="1" bestFit="1" customWidth="1"/>
    <col min="15112" max="15112" width="8.28515625" style="1" customWidth="1"/>
    <col min="15113" max="15113" width="10" style="1" bestFit="1" customWidth="1"/>
    <col min="15114" max="15114" width="7.5703125" style="1" customWidth="1"/>
    <col min="15115" max="15115" width="11" style="1" bestFit="1" customWidth="1"/>
    <col min="15116" max="15116" width="8.28515625" style="1" customWidth="1"/>
    <col min="15117" max="15117" width="11" style="1" bestFit="1" customWidth="1"/>
    <col min="15118" max="15118" width="8" style="1" customWidth="1"/>
    <col min="15119" max="15119" width="11.140625" style="1" customWidth="1"/>
    <col min="15120" max="15120" width="8.5703125" style="1" customWidth="1"/>
    <col min="15121" max="15362" width="9.140625" style="1"/>
    <col min="15363" max="15363" width="9.42578125" style="1" bestFit="1" customWidth="1"/>
    <col min="15364" max="15364" width="25.85546875" style="1" customWidth="1"/>
    <col min="15365" max="15365" width="13.7109375" style="1" bestFit="1" customWidth="1"/>
    <col min="15366" max="15366" width="9.140625" style="1" customWidth="1"/>
    <col min="15367" max="15367" width="10" style="1" bestFit="1" customWidth="1"/>
    <col min="15368" max="15368" width="8.28515625" style="1" customWidth="1"/>
    <col min="15369" max="15369" width="10" style="1" bestFit="1" customWidth="1"/>
    <col min="15370" max="15370" width="7.5703125" style="1" customWidth="1"/>
    <col min="15371" max="15371" width="11" style="1" bestFit="1" customWidth="1"/>
    <col min="15372" max="15372" width="8.28515625" style="1" customWidth="1"/>
    <col min="15373" max="15373" width="11" style="1" bestFit="1" customWidth="1"/>
    <col min="15374" max="15374" width="8" style="1" customWidth="1"/>
    <col min="15375" max="15375" width="11.140625" style="1" customWidth="1"/>
    <col min="15376" max="15376" width="8.5703125" style="1" customWidth="1"/>
    <col min="15377" max="15618" width="9.140625" style="1"/>
    <col min="15619" max="15619" width="9.42578125" style="1" bestFit="1" customWidth="1"/>
    <col min="15620" max="15620" width="25.85546875" style="1" customWidth="1"/>
    <col min="15621" max="15621" width="13.7109375" style="1" bestFit="1" customWidth="1"/>
    <col min="15622" max="15622" width="9.140625" style="1" customWidth="1"/>
    <col min="15623" max="15623" width="10" style="1" bestFit="1" customWidth="1"/>
    <col min="15624" max="15624" width="8.28515625" style="1" customWidth="1"/>
    <col min="15625" max="15625" width="10" style="1" bestFit="1" customWidth="1"/>
    <col min="15626" max="15626" width="7.5703125" style="1" customWidth="1"/>
    <col min="15627" max="15627" width="11" style="1" bestFit="1" customWidth="1"/>
    <col min="15628" max="15628" width="8.28515625" style="1" customWidth="1"/>
    <col min="15629" max="15629" width="11" style="1" bestFit="1" customWidth="1"/>
    <col min="15630" max="15630" width="8" style="1" customWidth="1"/>
    <col min="15631" max="15631" width="11.140625" style="1" customWidth="1"/>
    <col min="15632" max="15632" width="8.5703125" style="1" customWidth="1"/>
    <col min="15633" max="15874" width="9.140625" style="1"/>
    <col min="15875" max="15875" width="9.42578125" style="1" bestFit="1" customWidth="1"/>
    <col min="15876" max="15876" width="25.85546875" style="1" customWidth="1"/>
    <col min="15877" max="15877" width="13.7109375" style="1" bestFit="1" customWidth="1"/>
    <col min="15878" max="15878" width="9.140625" style="1" customWidth="1"/>
    <col min="15879" max="15879" width="10" style="1" bestFit="1" customWidth="1"/>
    <col min="15880" max="15880" width="8.28515625" style="1" customWidth="1"/>
    <col min="15881" max="15881" width="10" style="1" bestFit="1" customWidth="1"/>
    <col min="15882" max="15882" width="7.5703125" style="1" customWidth="1"/>
    <col min="15883" max="15883" width="11" style="1" bestFit="1" customWidth="1"/>
    <col min="15884" max="15884" width="8.28515625" style="1" customWidth="1"/>
    <col min="15885" max="15885" width="11" style="1" bestFit="1" customWidth="1"/>
    <col min="15886" max="15886" width="8" style="1" customWidth="1"/>
    <col min="15887" max="15887" width="11.140625" style="1" customWidth="1"/>
    <col min="15888" max="15888" width="8.5703125" style="1" customWidth="1"/>
    <col min="15889" max="16130" width="9.140625" style="1"/>
    <col min="16131" max="16131" width="9.42578125" style="1" bestFit="1" customWidth="1"/>
    <col min="16132" max="16132" width="25.85546875" style="1" customWidth="1"/>
    <col min="16133" max="16133" width="13.7109375" style="1" bestFit="1" customWidth="1"/>
    <col min="16134" max="16134" width="9.140625" style="1" customWidth="1"/>
    <col min="16135" max="16135" width="10" style="1" bestFit="1" customWidth="1"/>
    <col min="16136" max="16136" width="8.28515625" style="1" customWidth="1"/>
    <col min="16137" max="16137" width="10" style="1" bestFit="1" customWidth="1"/>
    <col min="16138" max="16138" width="7.5703125" style="1" customWidth="1"/>
    <col min="16139" max="16139" width="11" style="1" bestFit="1" customWidth="1"/>
    <col min="16140" max="16140" width="8.28515625" style="1" customWidth="1"/>
    <col min="16141" max="16141" width="11" style="1" bestFit="1" customWidth="1"/>
    <col min="16142" max="16142" width="8" style="1" customWidth="1"/>
    <col min="16143" max="16143" width="11.140625" style="1" customWidth="1"/>
    <col min="16144" max="16144" width="8.5703125" style="1" customWidth="1"/>
    <col min="16145" max="16384" width="9.140625" style="1"/>
  </cols>
  <sheetData>
    <row r="1" spans="1:24" ht="27" customHeight="1" x14ac:dyDescent="0.2">
      <c r="A1" s="127" t="s">
        <v>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9"/>
    </row>
    <row r="2" spans="1:24" ht="23.25" customHeight="1" x14ac:dyDescent="0.2">
      <c r="A2" s="130" t="s">
        <v>22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2"/>
    </row>
    <row r="3" spans="1:24" ht="15" x14ac:dyDescent="0.2">
      <c r="A3" s="210" t="s">
        <v>65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2"/>
    </row>
    <row r="4" spans="1:24" ht="15" customHeight="1" x14ac:dyDescent="0.2">
      <c r="A4" s="213" t="s">
        <v>42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5"/>
    </row>
    <row r="5" spans="1:24" ht="15" x14ac:dyDescent="0.25">
      <c r="A5" s="216" t="s">
        <v>178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8"/>
    </row>
    <row r="6" spans="1:24" ht="12.75" customHeight="1" x14ac:dyDescent="0.2">
      <c r="A6" s="184" t="s">
        <v>0</v>
      </c>
      <c r="B6" s="186" t="s">
        <v>5</v>
      </c>
      <c r="C6" s="188" t="s">
        <v>25</v>
      </c>
      <c r="D6" s="188" t="s">
        <v>6</v>
      </c>
      <c r="E6" s="205" t="s">
        <v>26</v>
      </c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7"/>
    </row>
    <row r="7" spans="1:24" x14ac:dyDescent="0.2">
      <c r="A7" s="185"/>
      <c r="B7" s="187"/>
      <c r="C7" s="189"/>
      <c r="D7" s="189"/>
      <c r="E7" s="152" t="s">
        <v>27</v>
      </c>
      <c r="F7" s="153"/>
      <c r="G7" s="153"/>
      <c r="H7" s="154"/>
      <c r="I7" s="152" t="s">
        <v>28</v>
      </c>
      <c r="J7" s="153"/>
      <c r="K7" s="153"/>
      <c r="L7" s="154"/>
      <c r="M7" s="152" t="s">
        <v>29</v>
      </c>
      <c r="N7" s="153"/>
      <c r="O7" s="153"/>
      <c r="P7" s="154"/>
      <c r="Q7" s="152" t="s">
        <v>30</v>
      </c>
      <c r="R7" s="153"/>
      <c r="S7" s="153"/>
      <c r="T7" s="154"/>
      <c r="U7" s="152" t="s">
        <v>39</v>
      </c>
      <c r="V7" s="153"/>
      <c r="W7" s="153"/>
      <c r="X7" s="219"/>
    </row>
    <row r="8" spans="1:24" x14ac:dyDescent="0.2">
      <c r="A8" s="175">
        <v>1</v>
      </c>
      <c r="B8" s="163" t="s">
        <v>66</v>
      </c>
      <c r="C8" s="166">
        <f>P.ORÇ.!H19</f>
        <v>25849.239999999998</v>
      </c>
      <c r="D8" s="169">
        <f>C8/$C$23</f>
        <v>5.4865411831996405E-2</v>
      </c>
      <c r="E8" s="155">
        <v>1</v>
      </c>
      <c r="F8" s="156"/>
      <c r="G8" s="156"/>
      <c r="H8" s="157"/>
      <c r="I8" s="61"/>
      <c r="J8" s="64"/>
      <c r="K8" s="62"/>
      <c r="L8" s="63"/>
      <c r="M8" s="73"/>
      <c r="N8" s="73"/>
      <c r="O8" s="73"/>
      <c r="P8" s="63"/>
      <c r="Q8" s="73"/>
      <c r="R8" s="73"/>
      <c r="S8" s="73"/>
      <c r="T8" s="63"/>
      <c r="U8" s="33"/>
      <c r="V8" s="40"/>
      <c r="W8" s="34"/>
      <c r="X8" s="42"/>
    </row>
    <row r="9" spans="1:24" x14ac:dyDescent="0.2">
      <c r="A9" s="176"/>
      <c r="B9" s="164"/>
      <c r="C9" s="167"/>
      <c r="D9" s="190"/>
      <c r="E9" s="37"/>
      <c r="F9" s="59"/>
      <c r="G9" s="59"/>
      <c r="H9" s="39"/>
      <c r="I9" s="67"/>
      <c r="J9" s="67"/>
      <c r="K9" s="65"/>
      <c r="L9" s="66"/>
      <c r="M9" s="67"/>
      <c r="N9" s="67"/>
      <c r="O9" s="67"/>
      <c r="P9" s="66"/>
      <c r="Q9" s="67"/>
      <c r="R9" s="67"/>
      <c r="S9" s="67"/>
      <c r="T9" s="66"/>
      <c r="U9" s="35"/>
      <c r="V9" s="58"/>
      <c r="W9" s="36"/>
      <c r="X9" s="43"/>
    </row>
    <row r="10" spans="1:24" x14ac:dyDescent="0.2">
      <c r="A10" s="177"/>
      <c r="B10" s="165"/>
      <c r="C10" s="168"/>
      <c r="D10" s="171"/>
      <c r="E10" s="158">
        <f>C8*E8</f>
        <v>25849.239999999998</v>
      </c>
      <c r="F10" s="159"/>
      <c r="G10" s="159"/>
      <c r="H10" s="160"/>
      <c r="I10" s="158"/>
      <c r="J10" s="159"/>
      <c r="K10" s="159"/>
      <c r="L10" s="160"/>
      <c r="M10" s="158"/>
      <c r="N10" s="159"/>
      <c r="O10" s="159"/>
      <c r="P10" s="160"/>
      <c r="Q10" s="158"/>
      <c r="R10" s="159"/>
      <c r="S10" s="159"/>
      <c r="T10" s="160"/>
      <c r="U10" s="172"/>
      <c r="V10" s="173"/>
      <c r="W10" s="173"/>
      <c r="X10" s="174"/>
    </row>
    <row r="11" spans="1:24" x14ac:dyDescent="0.2">
      <c r="A11" s="175">
        <v>2</v>
      </c>
      <c r="B11" s="163" t="s">
        <v>86</v>
      </c>
      <c r="C11" s="166">
        <f>P.ORÇ.!H31</f>
        <v>14208.91</v>
      </c>
      <c r="D11" s="169">
        <f>C11/$C$23</f>
        <v>3.0158631311163198E-2</v>
      </c>
      <c r="E11" s="155">
        <v>1</v>
      </c>
      <c r="F11" s="156"/>
      <c r="G11" s="156"/>
      <c r="H11" s="157"/>
      <c r="I11" s="61"/>
      <c r="J11" s="64"/>
      <c r="K11" s="62"/>
      <c r="L11" s="63"/>
      <c r="M11" s="73"/>
      <c r="N11" s="73"/>
      <c r="O11" s="73"/>
      <c r="P11" s="63"/>
      <c r="Q11" s="73"/>
      <c r="R11" s="73"/>
      <c r="S11" s="73"/>
      <c r="T11" s="63"/>
      <c r="U11" s="33"/>
      <c r="V11" s="40"/>
      <c r="W11" s="34"/>
      <c r="X11" s="42"/>
    </row>
    <row r="12" spans="1:24" x14ac:dyDescent="0.2">
      <c r="A12" s="176"/>
      <c r="B12" s="164"/>
      <c r="C12" s="167"/>
      <c r="D12" s="170"/>
      <c r="E12" s="37"/>
      <c r="F12" s="38"/>
      <c r="G12" s="38"/>
      <c r="H12" s="39"/>
      <c r="I12" s="60"/>
      <c r="J12" s="67"/>
      <c r="K12" s="65"/>
      <c r="L12" s="66"/>
      <c r="M12" s="67"/>
      <c r="N12" s="67"/>
      <c r="O12" s="67"/>
      <c r="P12" s="66"/>
      <c r="Q12" s="60"/>
      <c r="R12" s="67"/>
      <c r="S12" s="67"/>
      <c r="T12" s="66"/>
      <c r="U12" s="35"/>
      <c r="V12" s="58"/>
      <c r="W12" s="36"/>
      <c r="X12" s="43"/>
    </row>
    <row r="13" spans="1:24" x14ac:dyDescent="0.2">
      <c r="A13" s="177"/>
      <c r="B13" s="165"/>
      <c r="C13" s="168"/>
      <c r="D13" s="171"/>
      <c r="E13" s="158">
        <f>C11*E11</f>
        <v>14208.91</v>
      </c>
      <c r="F13" s="159"/>
      <c r="G13" s="159"/>
      <c r="H13" s="160"/>
      <c r="I13" s="158"/>
      <c r="J13" s="159"/>
      <c r="K13" s="159"/>
      <c r="L13" s="160"/>
      <c r="M13" s="158"/>
      <c r="N13" s="159"/>
      <c r="O13" s="159"/>
      <c r="P13" s="160"/>
      <c r="Q13" s="158"/>
      <c r="R13" s="159"/>
      <c r="S13" s="159"/>
      <c r="T13" s="160"/>
      <c r="U13" s="172"/>
      <c r="V13" s="173"/>
      <c r="W13" s="173"/>
      <c r="X13" s="174"/>
    </row>
    <row r="14" spans="1:24" x14ac:dyDescent="0.2">
      <c r="A14" s="175">
        <v>3</v>
      </c>
      <c r="B14" s="163" t="s">
        <v>105</v>
      </c>
      <c r="C14" s="166">
        <f>P.ORÇ.!H68</f>
        <v>126557.20120000001</v>
      </c>
      <c r="D14" s="169">
        <f>C14/$C$23</f>
        <v>0.26861961760356712</v>
      </c>
      <c r="E14" s="155"/>
      <c r="F14" s="156"/>
      <c r="G14" s="156"/>
      <c r="H14" s="157"/>
      <c r="I14" s="181">
        <v>0.4</v>
      </c>
      <c r="J14" s="182"/>
      <c r="K14" s="182"/>
      <c r="L14" s="183"/>
      <c r="M14" s="181">
        <v>0.3</v>
      </c>
      <c r="N14" s="182"/>
      <c r="O14" s="182"/>
      <c r="P14" s="183"/>
      <c r="Q14" s="181">
        <v>0.3</v>
      </c>
      <c r="R14" s="182"/>
      <c r="S14" s="182"/>
      <c r="T14" s="183"/>
      <c r="U14" s="33"/>
      <c r="V14" s="40"/>
      <c r="W14" s="34"/>
      <c r="X14" s="42"/>
    </row>
    <row r="15" spans="1:24" x14ac:dyDescent="0.2">
      <c r="A15" s="176"/>
      <c r="B15" s="164"/>
      <c r="C15" s="167"/>
      <c r="D15" s="170"/>
      <c r="E15" s="60"/>
      <c r="F15" s="65"/>
      <c r="G15" s="65"/>
      <c r="H15" s="66"/>
      <c r="I15" s="37"/>
      <c r="J15" s="59"/>
      <c r="K15" s="38"/>
      <c r="L15" s="39"/>
      <c r="M15" s="59"/>
      <c r="N15" s="59"/>
      <c r="O15" s="59"/>
      <c r="P15" s="39"/>
      <c r="Q15" s="59"/>
      <c r="R15" s="59"/>
      <c r="S15" s="59"/>
      <c r="T15" s="39"/>
      <c r="U15" s="35"/>
      <c r="V15" s="58"/>
      <c r="W15" s="36"/>
      <c r="X15" s="43"/>
    </row>
    <row r="16" spans="1:24" x14ac:dyDescent="0.2">
      <c r="A16" s="177"/>
      <c r="B16" s="165"/>
      <c r="C16" s="168"/>
      <c r="D16" s="171"/>
      <c r="E16" s="158"/>
      <c r="F16" s="159"/>
      <c r="G16" s="159"/>
      <c r="H16" s="160"/>
      <c r="I16" s="158">
        <f>I14*C14</f>
        <v>50622.880480000007</v>
      </c>
      <c r="J16" s="159"/>
      <c r="K16" s="159"/>
      <c r="L16" s="160"/>
      <c r="M16" s="158">
        <f>C14*M14</f>
        <v>37967.160360000002</v>
      </c>
      <c r="N16" s="159"/>
      <c r="O16" s="159"/>
      <c r="P16" s="160"/>
      <c r="Q16" s="158">
        <f>C14*Q14</f>
        <v>37967.160360000002</v>
      </c>
      <c r="R16" s="159"/>
      <c r="S16" s="159"/>
      <c r="T16" s="160"/>
      <c r="U16" s="172"/>
      <c r="V16" s="173"/>
      <c r="W16" s="173"/>
      <c r="X16" s="174"/>
    </row>
    <row r="17" spans="1:33" x14ac:dyDescent="0.2">
      <c r="A17" s="175">
        <v>4</v>
      </c>
      <c r="B17" s="163" t="s">
        <v>150</v>
      </c>
      <c r="C17" s="166">
        <f>P.ORÇ.!H86</f>
        <v>294783.1189</v>
      </c>
      <c r="D17" s="169">
        <f>C17/$C$23</f>
        <v>0.62568173066476485</v>
      </c>
      <c r="E17" s="155"/>
      <c r="F17" s="156"/>
      <c r="G17" s="156"/>
      <c r="H17" s="157"/>
      <c r="I17" s="155"/>
      <c r="J17" s="156"/>
      <c r="K17" s="156"/>
      <c r="L17" s="157"/>
      <c r="M17" s="155">
        <v>0.4</v>
      </c>
      <c r="N17" s="156"/>
      <c r="O17" s="156"/>
      <c r="P17" s="157"/>
      <c r="Q17" s="155">
        <v>0.3</v>
      </c>
      <c r="R17" s="156"/>
      <c r="S17" s="156"/>
      <c r="T17" s="157"/>
      <c r="U17" s="178">
        <v>0.3</v>
      </c>
      <c r="V17" s="179"/>
      <c r="W17" s="179"/>
      <c r="X17" s="180"/>
    </row>
    <row r="18" spans="1:33" x14ac:dyDescent="0.2">
      <c r="A18" s="176"/>
      <c r="B18" s="164"/>
      <c r="C18" s="167"/>
      <c r="D18" s="170"/>
      <c r="E18" s="60"/>
      <c r="F18" s="65"/>
      <c r="G18" s="65"/>
      <c r="H18" s="66"/>
      <c r="I18" s="60"/>
      <c r="J18" s="67"/>
      <c r="K18" s="65"/>
      <c r="L18" s="66"/>
      <c r="M18" s="59"/>
      <c r="N18" s="59"/>
      <c r="O18" s="59"/>
      <c r="P18" s="39"/>
      <c r="Q18" s="59"/>
      <c r="R18" s="59"/>
      <c r="S18" s="59"/>
      <c r="T18" s="39"/>
      <c r="U18" s="37"/>
      <c r="V18" s="59"/>
      <c r="W18" s="38"/>
      <c r="X18" s="44"/>
    </row>
    <row r="19" spans="1:33" x14ac:dyDescent="0.2">
      <c r="A19" s="177"/>
      <c r="B19" s="165"/>
      <c r="C19" s="168"/>
      <c r="D19" s="171"/>
      <c r="E19" s="158"/>
      <c r="F19" s="159"/>
      <c r="G19" s="159"/>
      <c r="H19" s="160"/>
      <c r="I19" s="158"/>
      <c r="J19" s="159"/>
      <c r="K19" s="159"/>
      <c r="L19" s="160"/>
      <c r="M19" s="158">
        <f>C17*M17</f>
        <v>117913.24756</v>
      </c>
      <c r="N19" s="159"/>
      <c r="O19" s="159"/>
      <c r="P19" s="160"/>
      <c r="Q19" s="158">
        <f>C17*Q17</f>
        <v>88434.935669999992</v>
      </c>
      <c r="R19" s="159"/>
      <c r="S19" s="159"/>
      <c r="T19" s="160"/>
      <c r="U19" s="172">
        <f>C17*U17</f>
        <v>88434.935669999992</v>
      </c>
      <c r="V19" s="173"/>
      <c r="W19" s="173"/>
      <c r="X19" s="174"/>
    </row>
    <row r="20" spans="1:33" x14ac:dyDescent="0.2">
      <c r="A20" s="175">
        <v>5</v>
      </c>
      <c r="B20" s="163" t="s">
        <v>167</v>
      </c>
      <c r="C20" s="166">
        <f>P.ORÇ.!H92</f>
        <v>9740.6162000000004</v>
      </c>
      <c r="D20" s="169">
        <f>C20/$C$23</f>
        <v>2.067460858850844E-2</v>
      </c>
      <c r="E20" s="61"/>
      <c r="F20" s="62"/>
      <c r="G20" s="62"/>
      <c r="H20" s="63"/>
      <c r="I20" s="155"/>
      <c r="J20" s="156"/>
      <c r="K20" s="156"/>
      <c r="L20" s="157"/>
      <c r="M20" s="155"/>
      <c r="N20" s="156"/>
      <c r="O20" s="156"/>
      <c r="P20" s="157"/>
      <c r="Q20" s="104"/>
      <c r="R20" s="104"/>
      <c r="S20" s="104"/>
      <c r="T20" s="105"/>
      <c r="U20" s="178">
        <v>1</v>
      </c>
      <c r="V20" s="179"/>
      <c r="W20" s="179"/>
      <c r="X20" s="180"/>
    </row>
    <row r="21" spans="1:33" x14ac:dyDescent="0.2">
      <c r="A21" s="176"/>
      <c r="B21" s="164"/>
      <c r="C21" s="167"/>
      <c r="D21" s="170"/>
      <c r="E21" s="60"/>
      <c r="F21" s="65"/>
      <c r="G21" s="65"/>
      <c r="H21" s="66"/>
      <c r="I21" s="60"/>
      <c r="J21" s="67"/>
      <c r="K21" s="65"/>
      <c r="L21" s="66"/>
      <c r="M21" s="67"/>
      <c r="N21" s="67"/>
      <c r="O21" s="67"/>
      <c r="P21" s="66"/>
      <c r="Q21" s="67"/>
      <c r="R21" s="67"/>
      <c r="S21" s="67"/>
      <c r="T21" s="66"/>
      <c r="U21" s="37"/>
      <c r="V21" s="59"/>
      <c r="W21" s="38"/>
      <c r="X21" s="44"/>
    </row>
    <row r="22" spans="1:33" x14ac:dyDescent="0.2">
      <c r="A22" s="177"/>
      <c r="B22" s="165"/>
      <c r="C22" s="168"/>
      <c r="D22" s="171"/>
      <c r="E22" s="158"/>
      <c r="F22" s="159"/>
      <c r="G22" s="159"/>
      <c r="H22" s="160"/>
      <c r="I22" s="158"/>
      <c r="J22" s="159"/>
      <c r="K22" s="159"/>
      <c r="L22" s="160"/>
      <c r="M22" s="158"/>
      <c r="N22" s="159"/>
      <c r="O22" s="159"/>
      <c r="P22" s="160"/>
      <c r="Q22" s="158"/>
      <c r="R22" s="159"/>
      <c r="S22" s="159"/>
      <c r="T22" s="160"/>
      <c r="U22" s="172">
        <f>C20*U20</f>
        <v>9740.6162000000004</v>
      </c>
      <c r="V22" s="173"/>
      <c r="W22" s="173"/>
      <c r="X22" s="174"/>
    </row>
    <row r="23" spans="1:33" ht="15" x14ac:dyDescent="0.25">
      <c r="A23" s="191" t="s">
        <v>3</v>
      </c>
      <c r="B23" s="193"/>
      <c r="C23" s="199">
        <f>SUM(C8:C22)</f>
        <v>471139.08630000002</v>
      </c>
      <c r="D23" s="200"/>
      <c r="E23" s="140">
        <f>E10+E13+E16+E19+E22</f>
        <v>40058.149999999994</v>
      </c>
      <c r="F23" s="141"/>
      <c r="G23" s="141"/>
      <c r="H23" s="142"/>
      <c r="I23" s="140">
        <f t="shared" ref="I23" si="0">I10+I13+I16+I19+I22</f>
        <v>50622.880480000007</v>
      </c>
      <c r="J23" s="141"/>
      <c r="K23" s="141"/>
      <c r="L23" s="142"/>
      <c r="M23" s="140">
        <f t="shared" ref="M23" si="1">M10+M13+M16+M19+M22</f>
        <v>155880.40792</v>
      </c>
      <c r="N23" s="141"/>
      <c r="O23" s="141"/>
      <c r="P23" s="142"/>
      <c r="Q23" s="140">
        <f>Q10+Q13+Q16+Q19+Q22</f>
        <v>126402.09602999999</v>
      </c>
      <c r="R23" s="141"/>
      <c r="S23" s="141"/>
      <c r="T23" s="142"/>
      <c r="U23" s="140">
        <f t="shared" ref="U23" si="2">U10+U13+U16+U19+U22</f>
        <v>98175.551869999996</v>
      </c>
      <c r="V23" s="141"/>
      <c r="W23" s="141"/>
      <c r="X23" s="161"/>
      <c r="Z23" s="77"/>
      <c r="AA23" s="77"/>
      <c r="AB23" s="77"/>
      <c r="AC23" s="77"/>
      <c r="AD23" s="77"/>
      <c r="AE23" s="78"/>
      <c r="AF23" s="74"/>
    </row>
    <row r="24" spans="1:33" ht="15" x14ac:dyDescent="0.25">
      <c r="A24" s="197"/>
      <c r="B24" s="198"/>
      <c r="C24" s="201">
        <f>C23/C23</f>
        <v>1</v>
      </c>
      <c r="D24" s="202"/>
      <c r="E24" s="143">
        <f>E23/$C$23</f>
        <v>8.5024043143159603E-2</v>
      </c>
      <c r="F24" s="144"/>
      <c r="G24" s="144"/>
      <c r="H24" s="145"/>
      <c r="I24" s="143">
        <f>I23/$C$23</f>
        <v>0.10744784704142685</v>
      </c>
      <c r="J24" s="144"/>
      <c r="K24" s="144"/>
      <c r="L24" s="145"/>
      <c r="M24" s="143">
        <f>M23/$C$23</f>
        <v>0.33085857754697606</v>
      </c>
      <c r="N24" s="144"/>
      <c r="O24" s="144"/>
      <c r="P24" s="145"/>
      <c r="Q24" s="143">
        <f t="shared" ref="Q24" si="3">Q23/$C$23</f>
        <v>0.26829040448049957</v>
      </c>
      <c r="R24" s="144"/>
      <c r="S24" s="144"/>
      <c r="T24" s="145"/>
      <c r="U24" s="143">
        <f>U23/$C$23</f>
        <v>0.20837912778793788</v>
      </c>
      <c r="V24" s="144"/>
      <c r="W24" s="144"/>
      <c r="X24" s="204"/>
      <c r="Z24" s="69"/>
      <c r="AA24" s="75"/>
      <c r="AB24" s="75"/>
      <c r="AC24" s="75"/>
      <c r="AD24" s="75"/>
      <c r="AE24" s="75"/>
    </row>
    <row r="25" spans="1:33" ht="12.75" customHeight="1" x14ac:dyDescent="0.2">
      <c r="A25" s="191" t="s">
        <v>31</v>
      </c>
      <c r="B25" s="192"/>
      <c r="C25" s="192"/>
      <c r="D25" s="193"/>
      <c r="E25" s="146">
        <f>E23</f>
        <v>40058.149999999994</v>
      </c>
      <c r="F25" s="147"/>
      <c r="G25" s="147"/>
      <c r="H25" s="148"/>
      <c r="I25" s="146">
        <f>I23+E25</f>
        <v>90681.030480000001</v>
      </c>
      <c r="J25" s="147"/>
      <c r="K25" s="147"/>
      <c r="L25" s="148"/>
      <c r="M25" s="146">
        <f>M23+I25</f>
        <v>246561.43839999998</v>
      </c>
      <c r="N25" s="147"/>
      <c r="O25" s="147"/>
      <c r="P25" s="148"/>
      <c r="Q25" s="146">
        <f t="shared" ref="Q25" si="4">Q23+M25</f>
        <v>372963.53443</v>
      </c>
      <c r="R25" s="147"/>
      <c r="S25" s="147"/>
      <c r="T25" s="148"/>
      <c r="U25" s="146">
        <f t="shared" ref="U25" si="5">U23+Q25</f>
        <v>471139.08629999997</v>
      </c>
      <c r="V25" s="147"/>
      <c r="W25" s="147"/>
      <c r="X25" s="162"/>
      <c r="AA25" s="68"/>
      <c r="AB25" s="68"/>
      <c r="AC25" s="68"/>
      <c r="AD25" s="68"/>
      <c r="AE25" s="68"/>
    </row>
    <row r="26" spans="1:33" ht="12.75" customHeight="1" thickBot="1" x14ac:dyDescent="0.25">
      <c r="A26" s="194"/>
      <c r="B26" s="195"/>
      <c r="C26" s="195"/>
      <c r="D26" s="196"/>
      <c r="E26" s="149">
        <f>E25/$C$23</f>
        <v>8.5024043143159603E-2</v>
      </c>
      <c r="F26" s="150"/>
      <c r="G26" s="150"/>
      <c r="H26" s="151"/>
      <c r="I26" s="149">
        <f>I25/$C$23</f>
        <v>0.19247189018458644</v>
      </c>
      <c r="J26" s="150"/>
      <c r="K26" s="150"/>
      <c r="L26" s="151"/>
      <c r="M26" s="149">
        <f>M25/$C$23</f>
        <v>0.52333046773156244</v>
      </c>
      <c r="N26" s="150"/>
      <c r="O26" s="150"/>
      <c r="P26" s="151"/>
      <c r="Q26" s="149">
        <f t="shared" ref="Q26" si="6">Q25/$C$23</f>
        <v>0.79162087221206201</v>
      </c>
      <c r="R26" s="150"/>
      <c r="S26" s="150"/>
      <c r="T26" s="151"/>
      <c r="U26" s="149">
        <f t="shared" ref="U26" si="7">U25/$C$23</f>
        <v>0.99999999999999989</v>
      </c>
      <c r="V26" s="150"/>
      <c r="W26" s="150"/>
      <c r="X26" s="203"/>
      <c r="Z26" s="76"/>
    </row>
    <row r="27" spans="1:33" x14ac:dyDescent="0.2"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30" spans="1:33" ht="12.75" customHeight="1" x14ac:dyDescent="0.2">
      <c r="A30" s="208" t="s">
        <v>37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Z30" s="87"/>
      <c r="AA30" s="87"/>
      <c r="AB30" s="87"/>
      <c r="AC30" s="87"/>
      <c r="AD30" s="87"/>
      <c r="AE30" s="87"/>
      <c r="AF30" s="87"/>
      <c r="AG30" s="87"/>
    </row>
    <row r="31" spans="1:33" ht="12.75" customHeight="1" x14ac:dyDescent="0.2">
      <c r="A31" s="209" t="s">
        <v>38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</row>
  </sheetData>
  <mergeCells count="100">
    <mergeCell ref="A30:X30"/>
    <mergeCell ref="A31:X31"/>
    <mergeCell ref="A3:X3"/>
    <mergeCell ref="A4:X4"/>
    <mergeCell ref="A5:X5"/>
    <mergeCell ref="E10:H10"/>
    <mergeCell ref="U7:X7"/>
    <mergeCell ref="U10:X10"/>
    <mergeCell ref="M24:P24"/>
    <mergeCell ref="M7:P7"/>
    <mergeCell ref="M23:P23"/>
    <mergeCell ref="M25:P25"/>
    <mergeCell ref="A1:X1"/>
    <mergeCell ref="A2:X2"/>
    <mergeCell ref="E25:H25"/>
    <mergeCell ref="E26:H26"/>
    <mergeCell ref="I26:L26"/>
    <mergeCell ref="U26:X26"/>
    <mergeCell ref="U24:X24"/>
    <mergeCell ref="E6:X6"/>
    <mergeCell ref="M26:P26"/>
    <mergeCell ref="A20:A22"/>
    <mergeCell ref="A25:D26"/>
    <mergeCell ref="I25:L25"/>
    <mergeCell ref="A23:B24"/>
    <mergeCell ref="C23:D23"/>
    <mergeCell ref="C24:D24"/>
    <mergeCell ref="E23:H23"/>
    <mergeCell ref="E24:H24"/>
    <mergeCell ref="I24:L24"/>
    <mergeCell ref="E8:H8"/>
    <mergeCell ref="A8:A10"/>
    <mergeCell ref="A6:A7"/>
    <mergeCell ref="B6:B7"/>
    <mergeCell ref="C6:C7"/>
    <mergeCell ref="D6:D7"/>
    <mergeCell ref="E7:H7"/>
    <mergeCell ref="B8:B10"/>
    <mergeCell ref="C8:C10"/>
    <mergeCell ref="D8:D10"/>
    <mergeCell ref="I14:L14"/>
    <mergeCell ref="M14:P14"/>
    <mergeCell ref="Q14:T14"/>
    <mergeCell ref="I7:L7"/>
    <mergeCell ref="I10:L10"/>
    <mergeCell ref="I13:L13"/>
    <mergeCell ref="U13:X13"/>
    <mergeCell ref="A14:A16"/>
    <mergeCell ref="B14:B16"/>
    <mergeCell ref="C14:C16"/>
    <mergeCell ref="D14:D16"/>
    <mergeCell ref="E16:H16"/>
    <mergeCell ref="I16:L16"/>
    <mergeCell ref="U16:X16"/>
    <mergeCell ref="E14:H14"/>
    <mergeCell ref="A11:A13"/>
    <mergeCell ref="B11:B13"/>
    <mergeCell ref="C11:C13"/>
    <mergeCell ref="D11:D13"/>
    <mergeCell ref="E13:H13"/>
    <mergeCell ref="E11:H11"/>
    <mergeCell ref="Q13:T13"/>
    <mergeCell ref="I17:L17"/>
    <mergeCell ref="I20:L20"/>
    <mergeCell ref="I19:L19"/>
    <mergeCell ref="U19:X19"/>
    <mergeCell ref="M17:P17"/>
    <mergeCell ref="Q17:T17"/>
    <mergeCell ref="U17:X17"/>
    <mergeCell ref="U20:X20"/>
    <mergeCell ref="A17:A19"/>
    <mergeCell ref="B17:B19"/>
    <mergeCell ref="C17:C19"/>
    <mergeCell ref="D17:D19"/>
    <mergeCell ref="E19:H19"/>
    <mergeCell ref="E17:H17"/>
    <mergeCell ref="U23:X23"/>
    <mergeCell ref="U25:X25"/>
    <mergeCell ref="I23:L23"/>
    <mergeCell ref="B20:B22"/>
    <mergeCell ref="C20:C22"/>
    <mergeCell ref="D20:D22"/>
    <mergeCell ref="E22:H22"/>
    <mergeCell ref="I22:L22"/>
    <mergeCell ref="U22:X22"/>
    <mergeCell ref="M20:P20"/>
    <mergeCell ref="M22:P22"/>
    <mergeCell ref="M10:P10"/>
    <mergeCell ref="M13:P13"/>
    <mergeCell ref="M16:P16"/>
    <mergeCell ref="M19:P19"/>
    <mergeCell ref="Q23:T23"/>
    <mergeCell ref="Q24:T24"/>
    <mergeCell ref="Q25:T25"/>
    <mergeCell ref="Q26:T26"/>
    <mergeCell ref="Q7:T7"/>
    <mergeCell ref="Q10:T10"/>
    <mergeCell ref="Q16:T16"/>
    <mergeCell ref="Q19:T19"/>
    <mergeCell ref="Q22:T22"/>
  </mergeCells>
  <phoneticPr fontId="19" type="noConversion"/>
  <pageMargins left="0.9055118110236221" right="0.31496062992125984" top="1.1417322834645669" bottom="0.15748031496062992" header="0.31496062992125984" footer="0.11811023622047245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P.ORÇ.</vt:lpstr>
      <vt:lpstr>CRONOGRAMA</vt:lpstr>
      <vt:lpstr>CRONOGRAMA!Area_de_impressao</vt:lpstr>
      <vt:lpstr>P.ORÇ.!Area_de_impressao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</dc:creator>
  <cp:lastModifiedBy>User</cp:lastModifiedBy>
  <cp:lastPrinted>2023-08-08T16:16:53Z</cp:lastPrinted>
  <dcterms:created xsi:type="dcterms:W3CDTF">2017-02-23T12:49:41Z</dcterms:created>
  <dcterms:modified xsi:type="dcterms:W3CDTF">2023-08-22T17:34:50Z</dcterms:modified>
</cp:coreProperties>
</file>